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 do cartão" sheetId="1" state="visible" r:id="rId3"/>
    <sheet name="Compras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<sst xmlns="http://schemas.openxmlformats.org/spreadsheetml/2006/main" count="89" uniqueCount="70">
  <si>
    <t xml:space="preserve">Controle de Cartão de Crédito</t>
  </si>
  <si>
    <t xml:space="preserve">Anote as compras na aba Compras. O painel mostra o limite usado, a fatura atual e as parcelas dos próximos meses.</t>
  </si>
  <si>
    <t xml:space="preserve">Nome do cartão</t>
  </si>
  <si>
    <t xml:space="preserve">Meu cartão</t>
  </si>
  <si>
    <t xml:space="preserve">LIMITE USADO</t>
  </si>
  <si>
    <t xml:space="preserve">LIMITE DISPONÍVEL</t>
  </si>
  <si>
    <t xml:space="preserve">FATURA EM ABERTO</t>
  </si>
  <si>
    <t xml:space="preserve">Limite total</t>
  </si>
  <si>
    <t xml:space="preserve">Dia do fechamento</t>
  </si>
  <si>
    <t xml:space="preserve">Dia do vencimento</t>
  </si>
  <si>
    <t xml:space="preserve">Fatura em aberto (mês)</t>
  </si>
  <si>
    <t xml:space="preserve">Compras feitas no dia do fechamento ou depois caem na fatura do mês seguinte.</t>
  </si>
  <si>
    <t xml:space="preserve">Faturas dos próximos meses</t>
  </si>
  <si>
    <t xml:space="preserve">Fatura em aberto por categoria</t>
  </si>
  <si>
    <t xml:space="preserve">Fatura</t>
  </si>
  <si>
    <t xml:space="preserve">Valor</t>
  </si>
  <si>
    <t xml:space="preserve">% do limite</t>
  </si>
  <si>
    <t xml:space="preserve">Peso</t>
  </si>
  <si>
    <t xml:space="preserve">Categoria</t>
  </si>
  <si>
    <t xml:space="preserve">%</t>
  </si>
  <si>
    <t xml:space="preserve">Mercado</t>
  </si>
  <si>
    <t xml:space="preserve">Restaurantes</t>
  </si>
  <si>
    <t xml:space="preserve">Transporte</t>
  </si>
  <si>
    <t xml:space="preserve">Combustível</t>
  </si>
  <si>
    <t xml:space="preserve">Compras</t>
  </si>
  <si>
    <t xml:space="preserve">Saúde</t>
  </si>
  <si>
    <t xml:space="preserve">Assinaturas</t>
  </si>
  <si>
    <t xml:space="preserve">Viagem</t>
  </si>
  <si>
    <t xml:space="preserve">Casa</t>
  </si>
  <si>
    <t xml:space="preserve">Educação</t>
  </si>
  <si>
    <t xml:space="preserve">Outros</t>
  </si>
  <si>
    <t xml:space="preserve">Pode renomear as categorias: o menu da aba Compras usa esta lista.</t>
  </si>
  <si>
    <t xml:space="preserve">A linha azul é a fatura em aberto. A primeira linha é a fatura anterior.</t>
  </si>
  <si>
    <t xml:space="preserve">Modelo gratuito do DocFree · docfree.com.br</t>
  </si>
  <si>
    <t xml:space="preserve">Compras no cartão</t>
  </si>
  <si>
    <t xml:space="preserve">Anote cada compra. Para compra parcelada, informe o valor TOTAL e o número de parcelas.</t>
  </si>
  <si>
    <t xml:space="preserve">Data da compra</t>
  </si>
  <si>
    <t xml:space="preserve">Descrição</t>
  </si>
  <si>
    <t xml:space="preserve">Valor total</t>
  </si>
  <si>
    <t xml:space="preserve">Parcelas</t>
  </si>
  <si>
    <t xml:space="preserve">Valor da parcela</t>
  </si>
  <si>
    <t xml:space="preserve">1ª fatura</t>
  </si>
  <si>
    <t xml:space="preserve">Última fatura</t>
  </si>
  <si>
    <t xml:space="preserve">Ainda falta pagar</t>
  </si>
  <si>
    <t xml:space="preserve">Geladeira</t>
  </si>
  <si>
    <t xml:space="preserve">Passagem aérea</t>
  </si>
  <si>
    <t xml:space="preserve">Celular</t>
  </si>
  <si>
    <t xml:space="preserve">Restaurante</t>
  </si>
  <si>
    <t xml:space="preserve">Posto</t>
  </si>
  <si>
    <t xml:space="preserve">Streaming</t>
  </si>
  <si>
    <t xml:space="preserve">Farmácia</t>
  </si>
  <si>
    <t xml:space="preserve">Tênis de corrida</t>
  </si>
  <si>
    <t xml:space="preserve">Aplicativo de transporte</t>
  </si>
  <si>
    <t xml:space="preserve">Como usar esta planilha</t>
  </si>
  <si>
    <t xml:space="preserve">Passo a passo</t>
  </si>
  <si>
    <t xml:space="preserve">No Painel do cartão, preencha os campos amarelos: nome, limite, dia do fechamento e do vencimento.</t>
  </si>
  <si>
    <t xml:space="preserve">Na aba Compras, anote cada compra. Em compra parcelada, coloque o valor total e o número de parcelas.</t>
  </si>
  <si>
    <t xml:space="preserve">A planilha descobre sozinha em qual fatura cai cada parcela, pelo dia do fechamento.</t>
  </si>
  <si>
    <t xml:space="preserve">No painel, veja o limite usado, a fatura em aberto, os gastos por categoria e as faturas dos próximos meses.</t>
  </si>
  <si>
    <t xml:space="preserve">Use a lista de faturas futuras antes de fazer uma nova compra parcelada.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</si>
  <si>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</si>
  <si>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</si>
  <si>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</si>
  <si>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</si>
  <si>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</si>
  <si>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Se tiver mais de um cartão, faça uma cópia do arquivo para cada um.</t>
  </si>
  <si>
    <t xml:space="preserve">Limite usado acima de 30% do total já é sinal de atenção. A barra muda de cor para avisar.</t>
  </si>
  <si>
    <t xml:space="preserve">Confira o valor da fatura no aplicativo do banco: tarifas, juros e IOF não entram aqui.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</si>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</sst>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&quot;R$ &quot;#,##0.00;[RED]&quot;-R$ &quot;#,##0.00;\-"/>
    <numFmt numFmtId="166" formatCode="0"/>
    <numFmt numFmtId="167" formatCode="mmm/yyyy"/>
    <numFmt numFmtId="168" formatCode="0%&quot; do limite&quot;"/>
    <numFmt numFmtId="169" formatCode="0%;[RED]\-0%;\-"/>
    <numFmt numFmtId="170" formatCode="&quot;R$ &quot;#,##0"/>
    <numFmt numFmtId="171" formatCode="dd/mm/yyyy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1"/>
      <color rgb="FF13241F"/>
      <name val="Arial"/>
      <family val="0"/>
      <charset val="1"/>
    </font>
    <font>
      <sz val="10"/>
      <color rgb="FFD24B46"/>
      <name val="Arial"/>
      <family val="0"/>
      <charset val="1"/>
    </font>
    <font>
      <b val="true"/>
      <sz val="10"/>
      <color rgb="FFD24B46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8.5"/>
      <color rgb="FF2B5CB8"/>
      <name val="Arial"/>
      <family val="0"/>
      <charset val="1"/>
    </font>
    <font>
      <b val="true"/>
      <sz val="10"/>
      <color rgb="FF2B5CB8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2B5CB8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00"/>
      </patternFill>
    </fill>
    <fill>
      <patternFill patternType="solid">
        <fgColor rgb="FFFFF6D5"/>
        <bgColor rgb="FFF3F6F5"/>
      </patternFill>
    </fill>
    <fill>
      <patternFill patternType="solid">
        <fgColor rgb="FFD24B46"/>
        <bgColor rgb="FFB5487A"/>
      </patternFill>
    </fill>
    <fill>
      <patternFill patternType="solid">
        <fgColor rgb="FF2B5CB8"/>
        <bgColor rgb="FF0066CC"/>
      </patternFill>
    </fill>
    <fill>
      <patternFill patternType="solid">
        <fgColor rgb="FFFBE3E2"/>
        <bgColor rgb="FFFFF6D5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4EEEA"/>
      </patternFill>
    </fill>
    <fill>
      <patternFill patternType="solid">
        <fgColor rgb="FFF3F6F5"/>
        <bgColor rgb="FFFAFCFB"/>
      </patternFill>
    </fill>
    <fill>
      <patternFill patternType="solid">
        <fgColor rgb="FFE07B2E"/>
        <bgColor rgb="FFFF8080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1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8" fillId="1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8" fillId="1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1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9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0" fillId="9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0" fillId="9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9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8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8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1F7A5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8C3A"/>
      <rgbColor rgb="FF800080"/>
      <rgbColor rgb="FF1F7A5A"/>
      <rgbColor rgb="FFD3DDD8"/>
      <rgbColor rgb="FF878787"/>
      <rgbColor rgb="FF9999FF"/>
      <rgbColor rgb="FFB5487A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E4EEEA"/>
      <rgbColor rgb="FFE6EDFA"/>
      <rgbColor rgb="FFF3F6F5"/>
      <rgbColor rgb="FFFAFCFB"/>
      <rgbColor rgb="FFFF99CC"/>
      <rgbColor rgb="FFCC99FF"/>
      <rgbColor rgb="FFFBE3E2"/>
      <rgbColor rgb="FF2B5CB8"/>
      <rgbColor rgb="FF33CCCC"/>
      <rgbColor rgb="FF99CC00"/>
      <rgbColor rgb="FFFFCC00"/>
      <rgbColor rgb="FFE8B10E"/>
      <rgbColor rgb="FFE07B2E"/>
      <rgbColor rgb="FF5B6B7A"/>
      <rgbColor rgb="FF6B7C77"/>
      <rgbColor rgb="FF003366"/>
      <rgbColor rgb="FF2E9EA8"/>
      <rgbColor rgb="FF13241F"/>
      <rgbColor rgb="FF333300"/>
      <rgbColor rgb="FF8A6D4E"/>
      <rgbColor rgb="FFD24B4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Parcelas por fatura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'Painel do cartão'!C13</c:f>
              <c:strCache>
                <c:ptCount val="1"/>
                <c:pt idx="0">
                  <c:v>Valor</c:v>
                </c:pt>
              </c:strCache>
            </c:strRef>
          </c:tx>
          <c:spPr>
            <a:solidFill>
              <a:srgbClr val="2b5cb8"/>
            </a:solidFill>
            <a:ln w="9360">
              <a:solidFill>
                <a:srgbClr val="2b5cb8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'Painel do cartão'!$B$14:$B$25</c:f>
              <c:strCache>
                <c:ptCount val="12"/>
                <c:pt idx="0">
                  <c:v>Sep/2026</c:v>
                </c:pt>
                <c:pt idx="1">
                  <c:v>Oct/2026</c:v>
                </c:pt>
                <c:pt idx="2">
                  <c:v>Nov/2026</c:v>
                </c:pt>
                <c:pt idx="3">
                  <c:v>Dec/2026</c:v>
                </c:pt>
                <c:pt idx="4">
                  <c:v>Jan/2027</c:v>
                </c:pt>
                <c:pt idx="5">
                  <c:v>Feb/2027</c:v>
                </c:pt>
                <c:pt idx="6">
                  <c:v>Mar/2027</c:v>
                </c:pt>
                <c:pt idx="7">
                  <c:v>Apr/2027</c:v>
                </c:pt>
                <c:pt idx="8">
                  <c:v>May/2027</c:v>
                </c:pt>
                <c:pt idx="9">
                  <c:v>Jun/2027</c:v>
                </c:pt>
                <c:pt idx="10">
                  <c:v>Jul/2027</c:v>
                </c:pt>
                <c:pt idx="11">
                  <c:v>Aug/2027</c:v>
                </c:pt>
              </c:strCache>
            </c:strRef>
          </c:cat>
          <c:val>
            <c:numRef>
              <c:f>'Painel do cartão'!$C$14:$C$25</c:f>
              <c:numCache>
                <c:formatCode>"R$ "#,##0.00;[RED]"-R$ "#,##0.00;\-</c:formatCode>
                <c:ptCount val="12"/>
                <c:pt idx="0">
                  <c:v>800</c:v>
                </c:pt>
                <c:pt idx="1">
                  <c:v>2494.55</c:v>
                </c:pt>
                <c:pt idx="2">
                  <c:v>960</c:v>
                </c:pt>
                <c:pt idx="3">
                  <c:v>960</c:v>
                </c:pt>
                <c:pt idx="4">
                  <c:v>800</c:v>
                </c:pt>
                <c:pt idx="5">
                  <c:v>560</c:v>
                </c:pt>
                <c:pt idx="6">
                  <c:v>560</c:v>
                </c:pt>
                <c:pt idx="7">
                  <c:v>560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</c:numCache>
            </c:numRef>
          </c:val>
        </c:ser>
        <c:gapWidth val="60"/>
        <c:overlap val="0"/>
        <c:axId val="55676473"/>
        <c:axId val="27424355"/>
      </c:barChart>
      <c:catAx>
        <c:axId val="55676473"/>
        <c:scaling>
          <c:orientation val="minMax"/>
        </c:scaling>
        <c:delete val="0"/>
        <c:axPos val="b"/>
        <c:numFmt formatCode="mmm/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424355"/>
        <c:crosses val="autoZero"/>
        <c:auto val="1"/>
        <c:lblAlgn val="ctr"/>
        <c:lblOffset val="100"/>
        <c:noMultiLvlLbl val="0"/>
      </c:catAx>
      <c:valAx>
        <c:axId val="274243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6764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Fatura em aberto por categoria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'Painel do cartão'!I13</c:f>
              <c:strCache>
                <c:ptCount val="1"/>
                <c:pt idx="0">
                  <c:v>Valor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b5c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07b2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24b4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6b4fbb"/>
              </a:solidFill>
              <a:ln w="0">
                <a:noFill/>
              </a:ln>
            </c:spPr>
          </c:dPt>
          <c:dPt>
            <c:idx val="5"/>
            <c:spPr>
              <a:solidFill>
                <a:srgbClr val="e8b10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2e9ea8"/>
              </a:solidFill>
              <a:ln w="0">
                <a:noFill/>
              </a:ln>
            </c:spPr>
          </c:dPt>
          <c:dPt>
            <c:idx val="7"/>
            <c:spPr>
              <a:solidFill>
                <a:srgbClr val="b5487a"/>
              </a:solidFill>
              <a:ln w="0">
                <a:noFill/>
              </a:ln>
            </c:spPr>
          </c:dPt>
          <c:dPt>
            <c:idx val="8"/>
            <c:spPr>
              <a:solidFill>
                <a:srgbClr val="7a8c3a"/>
              </a:solidFill>
              <a:ln w="0">
                <a:noFill/>
              </a:ln>
            </c:spPr>
          </c:dPt>
          <c:dPt>
            <c:idx val="9"/>
            <c:spPr>
              <a:solidFill>
                <a:srgbClr val="8a6d4e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5b6b7a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'Painel do cartão'!$H$14:$H$24</c:f>
              <c:strCache>
                <c:ptCount val="11"/>
                <c:pt idx="0">
                  <c:v>Mercado</c:v>
                </c:pt>
                <c:pt idx="1">
                  <c:v>Restaurantes</c:v>
                </c:pt>
                <c:pt idx="2">
                  <c:v>Transporte</c:v>
                </c:pt>
                <c:pt idx="3">
                  <c:v>Combustível</c:v>
                </c:pt>
                <c:pt idx="4">
                  <c:v>Compras</c:v>
                </c:pt>
                <c:pt idx="5">
                  <c:v>Saúde</c:v>
                </c:pt>
                <c:pt idx="6">
                  <c:v>Assinaturas</c:v>
                </c:pt>
                <c:pt idx="7">
                  <c:v>Viagem</c:v>
                </c:pt>
                <c:pt idx="8">
                  <c:v>Casa</c:v>
                </c:pt>
                <c:pt idx="9">
                  <c:v>Educação</c:v>
                </c:pt>
                <c:pt idx="10">
                  <c:v>Outros</c:v>
                </c:pt>
              </c:strCache>
            </c:strRef>
          </c:cat>
          <c:val>
            <c:numRef>
              <c:f>'Painel do cartão'!$I$14:$I$24</c:f>
              <c:numCache>
                <c:formatCode>"R$ "#,##0.00;[RED]"-R$ "#,##0.00;\-</c:formatCode>
                <c:ptCount val="11"/>
                <c:pt idx="0">
                  <c:v>901.15</c:v>
                </c:pt>
                <c:pt idx="1">
                  <c:v>186</c:v>
                </c:pt>
                <c:pt idx="2">
                  <c:v>64.2</c:v>
                </c:pt>
                <c:pt idx="3">
                  <c:v>230</c:v>
                </c:pt>
                <c:pt idx="4">
                  <c:v>360</c:v>
                </c:pt>
                <c:pt idx="5">
                  <c:v>97.3</c:v>
                </c:pt>
                <c:pt idx="6">
                  <c:v>55.9</c:v>
                </c:pt>
                <c:pt idx="7">
                  <c:v>240</c:v>
                </c:pt>
                <c:pt idx="8">
                  <c:v>360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27</xdr:row>
      <xdr:rowOff>0</xdr:rowOff>
    </xdr:from>
    <xdr:to>
      <xdr:col>4</xdr:col>
      <xdr:colOff>1476000</xdr:colOff>
      <xdr:row>40</xdr:row>
      <xdr:rowOff>114840</xdr:rowOff>
    </xdr:to>
    <xdr:graphicFrame>
      <xdr:nvGraphicFramePr>
        <xdr:cNvPr id="0" name="Chart 1"/>
        <xdr:cNvGraphicFramePr/>
      </xdr:nvGraphicFramePr>
      <xdr:xfrm>
        <a:off x="141120" y="5600880"/>
        <a:ext cx="4859280" cy="2591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27</xdr:row>
      <xdr:rowOff>0</xdr:rowOff>
    </xdr:from>
    <xdr:to>
      <xdr:col>12</xdr:col>
      <xdr:colOff>105120</xdr:colOff>
      <xdr:row>40</xdr:row>
      <xdr:rowOff>114840</xdr:rowOff>
    </xdr:to>
    <xdr:graphicFrame>
      <xdr:nvGraphicFramePr>
        <xdr:cNvPr id="1" name="Chart 2"/>
        <xdr:cNvGraphicFramePr/>
      </xdr:nvGraphicFramePr>
      <xdr:xfrm>
        <a:off x="6273000" y="5600880"/>
        <a:ext cx="5039280" cy="2591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M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0"/>
    <col collapsed="false" customWidth="true" hidden="false" outlineLevel="0" max="4" min="3" style="1" width="14"/>
    <col collapsed="false" customWidth="true" hidden="false" outlineLevel="0" max="5" min="5" style="1" width="22"/>
    <col collapsed="false" customWidth="true" hidden="false" outlineLevel="0" max="6" min="6" style="1" width="14"/>
    <col collapsed="false" customWidth="true" hidden="false" outlineLevel="0" max="7" min="7" style="1" width="3"/>
    <col collapsed="false" customWidth="true" hidden="false" outlineLevel="0" max="13" min="8" style="1" width="1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customFormat="false" ht="18" hidden="false" customHeight="true" outlineLevel="0" collapsed="false">
      <c r="B5" s="4" t="s">
        <v>2</v>
      </c>
      <c r="C5" s="5" t="s">
        <v>3</v>
      </c>
      <c r="E5" s="6" t="s">
        <v>4</v>
      </c>
      <c r="F5" s="6"/>
      <c r="H5" s="7" t="s">
        <v>5</v>
      </c>
      <c r="I5" s="7"/>
      <c r="J5" s="8" t="s">
        <v>6</v>
      </c>
      <c r="K5" s="8"/>
      <c r="L5" s="8"/>
    </row>
    <row r="6" customFormat="false" ht="15" hidden="false" customHeight="false" outlineLevel="0" collapsed="false">
      <c r="B6" s="4" t="s">
        <v>7</v>
      </c>
      <c r="C6" s="9" t="n">
        <v>12000</v>
      </c>
      <c r="E6" s="10" t="n">
        <f aca="false">SUM(Compras!$J$6:$J$305)</f>
        <v>7694.55</v>
      </c>
      <c r="F6" s="10"/>
      <c r="H6" s="11" t="n">
        <f aca="false">MAX(0,C6-E6)</f>
        <v>4305.45</v>
      </c>
      <c r="I6" s="11"/>
      <c r="J6" s="12" t="n">
        <f aca="false">C15</f>
        <v>2494.55</v>
      </c>
      <c r="K6" s="12"/>
      <c r="L6" s="12"/>
    </row>
    <row r="7" customFormat="false" ht="15" hidden="false" customHeight="false" outlineLevel="0" collapsed="false">
      <c r="B7" s="4" t="s">
        <v>8</v>
      </c>
      <c r="C7" s="13" t="n">
        <v>25</v>
      </c>
      <c r="E7" s="10"/>
      <c r="F7" s="10"/>
      <c r="H7" s="11"/>
      <c r="I7" s="11"/>
      <c r="J7" s="12"/>
      <c r="K7" s="12"/>
      <c r="L7" s="12"/>
    </row>
    <row r="8" customFormat="false" ht="15" hidden="false" customHeight="false" outlineLevel="0" collapsed="false">
      <c r="B8" s="4" t="s">
        <v>9</v>
      </c>
      <c r="C8" s="13" t="n">
        <v>5</v>
      </c>
    </row>
    <row r="9" customFormat="false" ht="15" hidden="false" customHeight="false" outlineLevel="0" collapsed="false">
      <c r="B9" s="4" t="s">
        <v>10</v>
      </c>
      <c r="C9" s="14" t="n">
        <f aca="true">DATE(YEAR(TODAY()),MONTH(TODAY())+IF(DAY(TODAY())&gt;=$C$7,1,0),1)</f>
        <v>46296</v>
      </c>
      <c r="E9" s="15" t="str">
        <f aca="false">IF(C6=0,"",REPT("█",ROUND(MIN(1,MAX(0,E6/C6))*46,0))&amp;REPT("░",46-ROUND(MIN(1,MAX(0,E6/C6))*46,0)))</f>
        <v>█████████████████████████████░░░░░░░░░░░░░░░░░</v>
      </c>
      <c r="F9" s="15"/>
      <c r="G9" s="15"/>
      <c r="H9" s="15"/>
      <c r="I9" s="15"/>
      <c r="J9" s="15"/>
      <c r="K9" s="15"/>
      <c r="L9" s="16" t="n">
        <f aca="false">IF(C6=0,"",E6/C6)</f>
        <v>0.6412125</v>
      </c>
    </row>
    <row r="10" customFormat="false" ht="15" hidden="false" customHeight="false" outlineLevel="0" collapsed="false">
      <c r="B10" s="17" t="s">
        <v>11</v>
      </c>
    </row>
    <row r="12" customFormat="false" ht="15" hidden="false" customHeight="false" outlineLevel="0" collapsed="false">
      <c r="B12" s="18" t="s">
        <v>12</v>
      </c>
      <c r="H12" s="18" t="s">
        <v>13</v>
      </c>
    </row>
    <row r="13" customFormat="false" ht="30" hidden="false" customHeight="true" outlineLevel="0" collapsed="false">
      <c r="B13" s="19" t="s">
        <v>14</v>
      </c>
      <c r="C13" s="19" t="s">
        <v>15</v>
      </c>
      <c r="D13" s="19" t="s">
        <v>16</v>
      </c>
      <c r="E13" s="19" t="s">
        <v>17</v>
      </c>
      <c r="H13" s="20" t="s">
        <v>18</v>
      </c>
      <c r="I13" s="20" t="s">
        <v>15</v>
      </c>
      <c r="J13" s="20" t="s">
        <v>19</v>
      </c>
    </row>
    <row r="14" customFormat="false" ht="15" hidden="false" customHeight="false" outlineLevel="0" collapsed="false">
      <c r="B14" s="21" t="n">
        <f aca="false">EDATE($C$9,-1)</f>
        <v>46266</v>
      </c>
      <c r="C14" s="22" t="n">
        <f aca="false">SUMIFS(Compras!$G$6:$G$305,Compras!$H$6:$H$305,"&lt;="&amp;B14,Compras!$I$6:$I$305,"&gt;="&amp;B14)</f>
        <v>800</v>
      </c>
      <c r="D14" s="23" t="n">
        <f aca="false">IF($C$6=0,"",C14/$C$6)</f>
        <v>0.0666666666666667</v>
      </c>
      <c r="E14" s="24" t="str">
        <f aca="false">REPT("█",ROUND(MIN(1,MAX(0,IF($C$6=0,0,C14/$C$6)))*16,0))&amp;REPT("░",16-ROUND(MIN(1,MAX(0,IF($C$6=0,0,C14/$C$6)))*16,0))</f>
        <v>█░░░░░░░░░░░░░░░</v>
      </c>
      <c r="H14" s="25" t="s">
        <v>20</v>
      </c>
      <c r="I14" s="22" t="n">
        <f aca="false">SUMIFS(Compras!$G$6:$G$305,Compras!$D$6:$D$305,H14,Compras!$H$6:$H$305,"&lt;="&amp;$C$9,Compras!$I$6:$I$305,"&gt;="&amp;$C$9)</f>
        <v>901.15</v>
      </c>
      <c r="J14" s="23" t="n">
        <f aca="false">IF($C$15=0,"",I14/$C$15)</f>
        <v>0.361247519592712</v>
      </c>
    </row>
    <row r="15" customFormat="false" ht="15" hidden="false" customHeight="false" outlineLevel="0" collapsed="false">
      <c r="B15" s="26" t="n">
        <f aca="false">EDATE($C$9,0)</f>
        <v>46296</v>
      </c>
      <c r="C15" s="27" t="n">
        <f aca="false">SUMIFS(Compras!$G$6:$G$305,Compras!$H$6:$H$305,"&lt;="&amp;B15,Compras!$I$6:$I$305,"&gt;="&amp;B15)</f>
        <v>2494.55</v>
      </c>
      <c r="D15" s="28" t="n">
        <f aca="false">IF($C$6=0,"",C15/$C$6)</f>
        <v>0.207879166666667</v>
      </c>
      <c r="E15" s="29" t="str">
        <f aca="false">REPT("█",ROUND(MIN(1,MAX(0,IF($C$6=0,0,C15/$C$6)))*16,0))&amp;REPT("░",16-ROUND(MIN(1,MAX(0,IF($C$6=0,0,C15/$C$6)))*16,0))</f>
        <v>███░░░░░░░░░░░░░</v>
      </c>
      <c r="H15" s="25" t="s">
        <v>21</v>
      </c>
      <c r="I15" s="22" t="n">
        <f aca="false">SUMIFS(Compras!$G$6:$G$305,Compras!$D$6:$D$305,H15,Compras!$H$6:$H$305,"&lt;="&amp;$C$9,Compras!$I$6:$I$305,"&gt;="&amp;$C$9)</f>
        <v>186</v>
      </c>
      <c r="J15" s="23" t="n">
        <f aca="false">IF($C$15=0,"",I15/$C$15)</f>
        <v>0.0745625463510453</v>
      </c>
    </row>
    <row r="16" customFormat="false" ht="15" hidden="false" customHeight="false" outlineLevel="0" collapsed="false">
      <c r="B16" s="21" t="n">
        <f aca="false">EDATE($C$9,1)</f>
        <v>46327</v>
      </c>
      <c r="C16" s="22" t="n">
        <f aca="false">SUMIFS(Compras!$G$6:$G$305,Compras!$H$6:$H$305,"&lt;="&amp;B16,Compras!$I$6:$I$305,"&gt;="&amp;B16)</f>
        <v>960</v>
      </c>
      <c r="D16" s="23" t="n">
        <f aca="false">IF($C$6=0,"",C16/$C$6)</f>
        <v>0.08</v>
      </c>
      <c r="E16" s="24" t="str">
        <f aca="false">REPT("█",ROUND(MIN(1,MAX(0,IF($C$6=0,0,C16/$C$6)))*16,0))&amp;REPT("░",16-ROUND(MIN(1,MAX(0,IF($C$6=0,0,C16/$C$6)))*16,0))</f>
        <v>█░░░░░░░░░░░░░░░</v>
      </c>
      <c r="H16" s="25" t="s">
        <v>22</v>
      </c>
      <c r="I16" s="22" t="n">
        <f aca="false">SUMIFS(Compras!$G$6:$G$305,Compras!$D$6:$D$305,H16,Compras!$H$6:$H$305,"&lt;="&amp;$C$9,Compras!$I$6:$I$305,"&gt;="&amp;$C$9)</f>
        <v>64.2</v>
      </c>
      <c r="J16" s="23" t="n">
        <f aca="false">IF($C$15=0,"",I16/$C$15)</f>
        <v>0.025736104708264</v>
      </c>
    </row>
    <row r="17" customFormat="false" ht="15" hidden="false" customHeight="false" outlineLevel="0" collapsed="false">
      <c r="B17" s="21" t="n">
        <f aca="false">EDATE($C$9,2)</f>
        <v>46357</v>
      </c>
      <c r="C17" s="22" t="n">
        <f aca="false">SUMIFS(Compras!$G$6:$G$305,Compras!$H$6:$H$305,"&lt;="&amp;B17,Compras!$I$6:$I$305,"&gt;="&amp;B17)</f>
        <v>960</v>
      </c>
      <c r="D17" s="23" t="n">
        <f aca="false">IF($C$6=0,"",C17/$C$6)</f>
        <v>0.08</v>
      </c>
      <c r="E17" s="24" t="str">
        <f aca="false">REPT("█",ROUND(MIN(1,MAX(0,IF($C$6=0,0,C17/$C$6)))*16,0))&amp;REPT("░",16-ROUND(MIN(1,MAX(0,IF($C$6=0,0,C17/$C$6)))*16,0))</f>
        <v>█░░░░░░░░░░░░░░░</v>
      </c>
      <c r="H17" s="25" t="s">
        <v>23</v>
      </c>
      <c r="I17" s="22" t="n">
        <f aca="false">SUMIFS(Compras!$G$6:$G$305,Compras!$D$6:$D$305,H17,Compras!$H$6:$H$305,"&lt;="&amp;$C$9,Compras!$I$6:$I$305,"&gt;="&amp;$C$9)</f>
        <v>230</v>
      </c>
      <c r="J17" s="23" t="n">
        <f aca="false">IF($C$15=0,"",I17/$C$15)</f>
        <v>0.0922009981760237</v>
      </c>
    </row>
    <row r="18" customFormat="false" ht="15" hidden="false" customHeight="false" outlineLevel="0" collapsed="false">
      <c r="B18" s="21" t="n">
        <f aca="false">EDATE($C$9,3)</f>
        <v>46388</v>
      </c>
      <c r="C18" s="22" t="n">
        <f aca="false">SUMIFS(Compras!$G$6:$G$305,Compras!$H$6:$H$305,"&lt;="&amp;B18,Compras!$I$6:$I$305,"&gt;="&amp;B18)</f>
        <v>800</v>
      </c>
      <c r="D18" s="23" t="n">
        <f aca="false">IF($C$6=0,"",C18/$C$6)</f>
        <v>0.0666666666666667</v>
      </c>
      <c r="E18" s="24" t="str">
        <f aca="false">REPT("█",ROUND(MIN(1,MAX(0,IF($C$6=0,0,C18/$C$6)))*16,0))&amp;REPT("░",16-ROUND(MIN(1,MAX(0,IF($C$6=0,0,C18/$C$6)))*16,0))</f>
        <v>█░░░░░░░░░░░░░░░</v>
      </c>
      <c r="H18" s="25" t="s">
        <v>24</v>
      </c>
      <c r="I18" s="22" t="n">
        <f aca="false">SUMIFS(Compras!$G$6:$G$305,Compras!$D$6:$D$305,H18,Compras!$H$6:$H$305,"&lt;="&amp;$C$9,Compras!$I$6:$I$305,"&gt;="&amp;$C$9)</f>
        <v>360</v>
      </c>
      <c r="J18" s="23" t="n">
        <f aca="false">IF($C$15=0,"",I18/$C$15)</f>
        <v>0.144314605840733</v>
      </c>
    </row>
    <row r="19" customFormat="false" ht="15" hidden="false" customHeight="false" outlineLevel="0" collapsed="false">
      <c r="B19" s="21" t="n">
        <f aca="false">EDATE($C$9,4)</f>
        <v>46419</v>
      </c>
      <c r="C19" s="22" t="n">
        <f aca="false">SUMIFS(Compras!$G$6:$G$305,Compras!$H$6:$H$305,"&lt;="&amp;B19,Compras!$I$6:$I$305,"&gt;="&amp;B19)</f>
        <v>560</v>
      </c>
      <c r="D19" s="23" t="n">
        <f aca="false">IF($C$6=0,"",C19/$C$6)</f>
        <v>0.0466666666666667</v>
      </c>
      <c r="E19" s="24" t="str">
        <f aca="false">REPT("█",ROUND(MIN(1,MAX(0,IF($C$6=0,0,C19/$C$6)))*16,0))&amp;REPT("░",16-ROUND(MIN(1,MAX(0,IF($C$6=0,0,C19/$C$6)))*16,0))</f>
        <v>█░░░░░░░░░░░░░░░</v>
      </c>
      <c r="H19" s="25" t="s">
        <v>25</v>
      </c>
      <c r="I19" s="22" t="n">
        <f aca="false">SUMIFS(Compras!$G$6:$G$305,Compras!$D$6:$D$305,H19,Compras!$H$6:$H$305,"&lt;="&amp;$C$9,Compras!$I$6:$I$305,"&gt;="&amp;$C$9)</f>
        <v>97.3</v>
      </c>
      <c r="J19" s="23" t="n">
        <f aca="false">IF($C$15=0,"",I19/$C$15)</f>
        <v>0.0390050309675092</v>
      </c>
    </row>
    <row r="20" customFormat="false" ht="15" hidden="false" customHeight="false" outlineLevel="0" collapsed="false">
      <c r="B20" s="21" t="n">
        <f aca="false">EDATE($C$9,5)</f>
        <v>46447</v>
      </c>
      <c r="C20" s="22" t="n">
        <f aca="false">SUMIFS(Compras!$G$6:$G$305,Compras!$H$6:$H$305,"&lt;="&amp;B20,Compras!$I$6:$I$305,"&gt;="&amp;B20)</f>
        <v>560</v>
      </c>
      <c r="D20" s="23" t="n">
        <f aca="false">IF($C$6=0,"",C20/$C$6)</f>
        <v>0.0466666666666667</v>
      </c>
      <c r="E20" s="24" t="str">
        <f aca="false">REPT("█",ROUND(MIN(1,MAX(0,IF($C$6=0,0,C20/$C$6)))*16,0))&amp;REPT("░",16-ROUND(MIN(1,MAX(0,IF($C$6=0,0,C20/$C$6)))*16,0))</f>
        <v>█░░░░░░░░░░░░░░░</v>
      </c>
      <c r="H20" s="25" t="s">
        <v>26</v>
      </c>
      <c r="I20" s="22" t="n">
        <f aca="false">SUMIFS(Compras!$G$6:$G$305,Compras!$D$6:$D$305,H20,Compras!$H$6:$H$305,"&lt;="&amp;$C$9,Compras!$I$6:$I$305,"&gt;="&amp;$C$9)</f>
        <v>55.9</v>
      </c>
      <c r="J20" s="23" t="n">
        <f aca="false">IF($C$15=0,"",I20/$C$15)</f>
        <v>0.0224088512958249</v>
      </c>
    </row>
    <row r="21" customFormat="false" ht="15" hidden="false" customHeight="false" outlineLevel="0" collapsed="false">
      <c r="B21" s="21" t="n">
        <f aca="false">EDATE($C$9,6)</f>
        <v>46478</v>
      </c>
      <c r="C21" s="22" t="n">
        <f aca="false">SUMIFS(Compras!$G$6:$G$305,Compras!$H$6:$H$305,"&lt;="&amp;B21,Compras!$I$6:$I$305,"&gt;="&amp;B21)</f>
        <v>560</v>
      </c>
      <c r="D21" s="23" t="n">
        <f aca="false">IF($C$6=0,"",C21/$C$6)</f>
        <v>0.0466666666666667</v>
      </c>
      <c r="E21" s="24" t="str">
        <f aca="false">REPT("█",ROUND(MIN(1,MAX(0,IF($C$6=0,0,C21/$C$6)))*16,0))&amp;REPT("░",16-ROUND(MIN(1,MAX(0,IF($C$6=0,0,C21/$C$6)))*16,0))</f>
        <v>█░░░░░░░░░░░░░░░</v>
      </c>
      <c r="H21" s="25" t="s">
        <v>27</v>
      </c>
      <c r="I21" s="22" t="n">
        <f aca="false">SUMIFS(Compras!$G$6:$G$305,Compras!$D$6:$D$305,H21,Compras!$H$6:$H$305,"&lt;="&amp;$C$9,Compras!$I$6:$I$305,"&gt;="&amp;$C$9)</f>
        <v>240</v>
      </c>
      <c r="J21" s="23" t="n">
        <f aca="false">IF($C$15=0,"",I21/$C$15)</f>
        <v>0.0962097372271552</v>
      </c>
    </row>
    <row r="22" customFormat="false" ht="15" hidden="false" customHeight="false" outlineLevel="0" collapsed="false">
      <c r="B22" s="21" t="n">
        <f aca="false">EDATE($C$9,7)</f>
        <v>46508</v>
      </c>
      <c r="C22" s="22" t="n">
        <f aca="false">SUMIFS(Compras!$G$6:$G$305,Compras!$H$6:$H$305,"&lt;="&amp;B22,Compras!$I$6:$I$305,"&gt;="&amp;B22)</f>
        <v>200</v>
      </c>
      <c r="D22" s="23" t="n">
        <f aca="false">IF($C$6=0,"",C22/$C$6)</f>
        <v>0.0166666666666667</v>
      </c>
      <c r="E22" s="24" t="str">
        <f aca="false">REPT("█",ROUND(MIN(1,MAX(0,IF($C$6=0,0,C22/$C$6)))*16,0))&amp;REPT("░",16-ROUND(MIN(1,MAX(0,IF($C$6=0,0,C22/$C$6)))*16,0))</f>
        <v>░░░░░░░░░░░░░░░░</v>
      </c>
      <c r="H22" s="25" t="s">
        <v>28</v>
      </c>
      <c r="I22" s="22" t="n">
        <f aca="false">SUMIFS(Compras!$G$6:$G$305,Compras!$D$6:$D$305,H22,Compras!$H$6:$H$305,"&lt;="&amp;$C$9,Compras!$I$6:$I$305,"&gt;="&amp;$C$9)</f>
        <v>360</v>
      </c>
      <c r="J22" s="23" t="n">
        <f aca="false">IF($C$15=0,"",I22/$C$15)</f>
        <v>0.144314605840733</v>
      </c>
    </row>
    <row r="23" customFormat="false" ht="15" hidden="false" customHeight="false" outlineLevel="0" collapsed="false">
      <c r="B23" s="21" t="n">
        <f aca="false">EDATE($C$9,8)</f>
        <v>46539</v>
      </c>
      <c r="C23" s="22" t="n">
        <f aca="false">SUMIFS(Compras!$G$6:$G$305,Compras!$H$6:$H$305,"&lt;="&amp;B23,Compras!$I$6:$I$305,"&gt;="&amp;B23)</f>
        <v>200</v>
      </c>
      <c r="D23" s="23" t="n">
        <f aca="false">IF($C$6=0,"",C23/$C$6)</f>
        <v>0.0166666666666667</v>
      </c>
      <c r="E23" s="24" t="str">
        <f aca="false">REPT("█",ROUND(MIN(1,MAX(0,IF($C$6=0,0,C23/$C$6)))*16,0))&amp;REPT("░",16-ROUND(MIN(1,MAX(0,IF($C$6=0,0,C23/$C$6)))*16,0))</f>
        <v>░░░░░░░░░░░░░░░░</v>
      </c>
      <c r="H23" s="25" t="s">
        <v>29</v>
      </c>
      <c r="I23" s="22" t="n">
        <f aca="false">SUMIFS(Compras!$G$6:$G$305,Compras!$D$6:$D$305,H23,Compras!$H$6:$H$305,"&lt;="&amp;$C$9,Compras!$I$6:$I$305,"&gt;="&amp;$C$9)</f>
        <v>0</v>
      </c>
      <c r="J23" s="23" t="n">
        <f aca="false">IF($C$15=0,"",I23/$C$15)</f>
        <v>0</v>
      </c>
    </row>
    <row r="24" customFormat="false" ht="15" hidden="false" customHeight="false" outlineLevel="0" collapsed="false">
      <c r="B24" s="21" t="n">
        <f aca="false">EDATE($C$9,9)</f>
        <v>46569</v>
      </c>
      <c r="C24" s="22" t="n">
        <f aca="false">SUMIFS(Compras!$G$6:$G$305,Compras!$H$6:$H$305,"&lt;="&amp;B24,Compras!$I$6:$I$305,"&gt;="&amp;B24)</f>
        <v>200</v>
      </c>
      <c r="D24" s="23" t="n">
        <f aca="false">IF($C$6=0,"",C24/$C$6)</f>
        <v>0.0166666666666667</v>
      </c>
      <c r="E24" s="24" t="str">
        <f aca="false">REPT("█",ROUND(MIN(1,MAX(0,IF($C$6=0,0,C24/$C$6)))*16,0))&amp;REPT("░",16-ROUND(MIN(1,MAX(0,IF($C$6=0,0,C24/$C$6)))*16,0))</f>
        <v>░░░░░░░░░░░░░░░░</v>
      </c>
      <c r="H24" s="25" t="s">
        <v>30</v>
      </c>
      <c r="I24" s="22" t="n">
        <f aca="false">SUMIFS(Compras!$G$6:$G$305,Compras!$D$6:$D$305,H24,Compras!$H$6:$H$305,"&lt;="&amp;$C$9,Compras!$I$6:$I$305,"&gt;="&amp;$C$9)</f>
        <v>0</v>
      </c>
      <c r="J24" s="23" t="n">
        <f aca="false">IF($C$15=0,"",I24/$C$15)</f>
        <v>0</v>
      </c>
    </row>
    <row r="25" customFormat="false" ht="15" hidden="false" customHeight="false" outlineLevel="0" collapsed="false">
      <c r="B25" s="21" t="n">
        <f aca="false">EDATE($C$9,10)</f>
        <v>46600</v>
      </c>
      <c r="C25" s="22" t="n">
        <f aca="false">SUMIFS(Compras!$G$6:$G$305,Compras!$H$6:$H$305,"&lt;="&amp;B25,Compras!$I$6:$I$305,"&gt;="&amp;B25)</f>
        <v>200</v>
      </c>
      <c r="D25" s="23" t="n">
        <f aca="false">IF($C$6=0,"",C25/$C$6)</f>
        <v>0.0166666666666667</v>
      </c>
      <c r="E25" s="24" t="str">
        <f aca="false">REPT("█",ROUND(MIN(1,MAX(0,IF($C$6=0,0,C25/$C$6)))*16,0))&amp;REPT("░",16-ROUND(MIN(1,MAX(0,IF($C$6=0,0,C25/$C$6)))*16,0))</f>
        <v>░░░░░░░░░░░░░░░░</v>
      </c>
      <c r="H25" s="17" t="s">
        <v>31</v>
      </c>
    </row>
    <row r="26" customFormat="false" ht="15" hidden="false" customHeight="false" outlineLevel="0" collapsed="false">
      <c r="B26" s="17" t="s">
        <v>32</v>
      </c>
    </row>
    <row r="43" customFormat="false" ht="15" hidden="false" customHeight="false" outlineLevel="0" collapsed="false">
      <c r="B43" s="30" t="s">
        <v>33</v>
      </c>
    </row>
  </sheetData>
  <mergeCells count="9">
    <mergeCell ref="B2:M2"/>
    <mergeCell ref="B3:M3"/>
    <mergeCell ref="E5:F5"/>
    <mergeCell ref="H5:I5"/>
    <mergeCell ref="J5:L5"/>
    <mergeCell ref="E6:F7"/>
    <mergeCell ref="H6:I7"/>
    <mergeCell ref="J6:L7"/>
    <mergeCell ref="E9:K9"/>
  </mergeCells>
  <conditionalFormatting sqref="L9">
    <cfRule type="cellIs" priority="2" operator="lessThan" aboveAverage="0" equalAverage="0" bottom="0" percent="0" rank="0" text="" dxfId="0">
      <formula>0.3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32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9" min="8" style="1" width="13"/>
    <col collapsed="false" customWidth="true" hidden="false" outlineLevel="0" max="10" min="10" style="1" width="1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34</v>
      </c>
      <c r="C2" s="2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B3" s="3" t="s">
        <v>35</v>
      </c>
      <c r="C3" s="3"/>
      <c r="D3" s="3"/>
      <c r="E3" s="3"/>
      <c r="F3" s="3"/>
      <c r="G3" s="3"/>
      <c r="H3" s="3"/>
      <c r="I3" s="3"/>
      <c r="J3" s="3"/>
    </row>
    <row r="5" customFormat="false" ht="31.5" hidden="false" customHeight="true" outlineLevel="0" collapsed="false">
      <c r="B5" s="31" t="s">
        <v>36</v>
      </c>
      <c r="C5" s="31" t="s">
        <v>37</v>
      </c>
      <c r="D5" s="31" t="s">
        <v>18</v>
      </c>
      <c r="E5" s="31" t="s">
        <v>38</v>
      </c>
      <c r="F5" s="31" t="s">
        <v>39</v>
      </c>
      <c r="G5" s="31" t="s">
        <v>40</v>
      </c>
      <c r="H5" s="31" t="s">
        <v>41</v>
      </c>
      <c r="I5" s="31" t="s">
        <v>42</v>
      </c>
      <c r="J5" s="31" t="s">
        <v>43</v>
      </c>
    </row>
    <row r="6" customFormat="false" ht="15" hidden="false" customHeight="false" outlineLevel="0" collapsed="false">
      <c r="B6" s="32" t="n">
        <v>46215</v>
      </c>
      <c r="C6" s="25" t="s">
        <v>44</v>
      </c>
      <c r="D6" s="25" t="s">
        <v>28</v>
      </c>
      <c r="E6" s="33" t="n">
        <v>3600</v>
      </c>
      <c r="F6" s="25" t="n">
        <v>10</v>
      </c>
      <c r="G6" s="22" t="n">
        <f aca="false">IF(OR(B6="",E6=""),"",E6/MAX(1,N(F6)))</f>
        <v>360</v>
      </c>
      <c r="H6" s="21" t="n">
        <f aca="false">IF(B6="","",DATE(YEAR(B6),MONTH(B6)+IF(DAY(B6)&gt;='Painel do cartão'!$C$7,1,0),1))</f>
        <v>46204</v>
      </c>
      <c r="I6" s="21" t="n">
        <f aca="false">IF(H6="","",EDATE(H6,MAX(1,N(F6))-1))</f>
        <v>46478</v>
      </c>
      <c r="J6" s="22" t="n">
        <f aca="false">IF(H6="","",G6*MAX(0,(YEAR(I6)-YEAR('Painel do cartão'!$C$9))*12+MONTH(I6)-MONTH('Painel do cartão'!$C$9)+1-MAX(0,(YEAR(H6)-YEAR('Painel do cartão'!$C$9))*12+MONTH(H6)-MONTH('Painel do cartão'!$C$9))))</f>
        <v>2520</v>
      </c>
    </row>
    <row r="7" customFormat="false" ht="15" hidden="false" customHeight="false" outlineLevel="0" collapsed="false">
      <c r="B7" s="34" t="n">
        <v>46237</v>
      </c>
      <c r="C7" s="35" t="s">
        <v>45</v>
      </c>
      <c r="D7" s="35" t="s">
        <v>27</v>
      </c>
      <c r="E7" s="36" t="n">
        <v>1440</v>
      </c>
      <c r="F7" s="35" t="n">
        <v>6</v>
      </c>
      <c r="G7" s="22" t="n">
        <f aca="false">IF(OR(B7="",E7=""),"",E7/MAX(1,N(F7)))</f>
        <v>240</v>
      </c>
      <c r="H7" s="21" t="n">
        <f aca="false">IF(B7="","",DATE(YEAR(B7),MONTH(B7)+IF(DAY(B7)&gt;='Painel do cartão'!$C$7,1,0),1))</f>
        <v>46235</v>
      </c>
      <c r="I7" s="21" t="n">
        <f aca="false">IF(H7="","",EDATE(H7,MAX(1,N(F7))-1))</f>
        <v>46388</v>
      </c>
      <c r="J7" s="22" t="n">
        <f aca="false">IF(H7="","",G7*MAX(0,(YEAR(I7)-YEAR('Painel do cartão'!$C$9))*12+MONTH(I7)-MONTH('Painel do cartão'!$C$9)+1-MAX(0,(YEAR(H7)-YEAR('Painel do cartão'!$C$9))*12+MONTH(H7)-MONTH('Painel do cartão'!$C$9))))</f>
        <v>960</v>
      </c>
    </row>
    <row r="8" customFormat="false" ht="15" hidden="false" customHeight="false" outlineLevel="0" collapsed="false">
      <c r="B8" s="32" t="n">
        <v>46285</v>
      </c>
      <c r="C8" s="25" t="s">
        <v>46</v>
      </c>
      <c r="D8" s="25" t="s">
        <v>24</v>
      </c>
      <c r="E8" s="33" t="n">
        <v>2400</v>
      </c>
      <c r="F8" s="25" t="n">
        <v>12</v>
      </c>
      <c r="G8" s="22" t="n">
        <f aca="false">IF(OR(B8="",E8=""),"",E8/MAX(1,N(F8)))</f>
        <v>200</v>
      </c>
      <c r="H8" s="21" t="n">
        <f aca="false">IF(B8="","",DATE(YEAR(B8),MONTH(B8)+IF(DAY(B8)&gt;='Painel do cartão'!$C$7,1,0),1))</f>
        <v>46266</v>
      </c>
      <c r="I8" s="21" t="n">
        <f aca="false">IF(H8="","",EDATE(H8,MAX(1,N(F8))-1))</f>
        <v>46600</v>
      </c>
      <c r="J8" s="22" t="n">
        <f aca="false">IF(H8="","",G8*MAX(0,(YEAR(I8)-YEAR('Painel do cartão'!$C$9))*12+MONTH(I8)-MONTH('Painel do cartão'!$C$9)+1-MAX(0,(YEAR(H8)-YEAR('Painel do cartão'!$C$9))*12+MONTH(H8)-MONTH('Painel do cartão'!$C$9))))</f>
        <v>2200</v>
      </c>
    </row>
    <row r="9" customFormat="false" ht="15" hidden="false" customHeight="false" outlineLevel="0" collapsed="false">
      <c r="B9" s="34" t="n">
        <v>46293</v>
      </c>
      <c r="C9" s="35" t="s">
        <v>20</v>
      </c>
      <c r="D9" s="35" t="s">
        <v>20</v>
      </c>
      <c r="E9" s="36" t="n">
        <v>512.4</v>
      </c>
      <c r="F9" s="35" t="n">
        <v>1</v>
      </c>
      <c r="G9" s="22" t="n">
        <f aca="false">IF(OR(B9="",E9=""),"",E9/MAX(1,N(F9)))</f>
        <v>512.4</v>
      </c>
      <c r="H9" s="21" t="n">
        <f aca="false">IF(B9="","",DATE(YEAR(B9),MONTH(B9)+IF(DAY(B9)&gt;='Painel do cartão'!$C$7,1,0),1))</f>
        <v>46296</v>
      </c>
      <c r="I9" s="21" t="n">
        <f aca="false">IF(H9="","",EDATE(H9,MAX(1,N(F9))-1))</f>
        <v>46296</v>
      </c>
      <c r="J9" s="22" t="n">
        <f aca="false">IF(H9="","",G9*MAX(0,(YEAR(I9)-YEAR('Painel do cartão'!$C$9))*12+MONTH(I9)-MONTH('Painel do cartão'!$C$9)+1-MAX(0,(YEAR(H9)-YEAR('Painel do cartão'!$C$9))*12+MONTH(H9)-MONTH('Painel do cartão'!$C$9))))</f>
        <v>512.4</v>
      </c>
    </row>
    <row r="10" customFormat="false" ht="15" hidden="false" customHeight="false" outlineLevel="0" collapsed="false">
      <c r="B10" s="32" t="n">
        <v>46297</v>
      </c>
      <c r="C10" s="25" t="s">
        <v>47</v>
      </c>
      <c r="D10" s="25" t="s">
        <v>21</v>
      </c>
      <c r="E10" s="33" t="n">
        <v>186</v>
      </c>
      <c r="F10" s="25" t="n">
        <v>1</v>
      </c>
      <c r="G10" s="22" t="n">
        <f aca="false">IF(OR(B10="",E10=""),"",E10/MAX(1,N(F10)))</f>
        <v>186</v>
      </c>
      <c r="H10" s="21" t="n">
        <f aca="false">IF(B10="","",DATE(YEAR(B10),MONTH(B10)+IF(DAY(B10)&gt;='Painel do cartão'!$C$7,1,0),1))</f>
        <v>46296</v>
      </c>
      <c r="I10" s="21" t="n">
        <f aca="false">IF(H10="","",EDATE(H10,MAX(1,N(F10))-1))</f>
        <v>46296</v>
      </c>
      <c r="J10" s="22" t="n">
        <f aca="false">IF(H10="","",G10*MAX(0,(YEAR(I10)-YEAR('Painel do cartão'!$C$9))*12+MONTH(I10)-MONTH('Painel do cartão'!$C$9)+1-MAX(0,(YEAR(H10)-YEAR('Painel do cartão'!$C$9))*12+MONTH(H10)-MONTH('Painel do cartão'!$C$9))))</f>
        <v>186</v>
      </c>
    </row>
    <row r="11" customFormat="false" ht="15" hidden="false" customHeight="false" outlineLevel="0" collapsed="false">
      <c r="B11" s="34" t="n">
        <v>46300</v>
      </c>
      <c r="C11" s="35" t="s">
        <v>48</v>
      </c>
      <c r="D11" s="35" t="s">
        <v>23</v>
      </c>
      <c r="E11" s="36" t="n">
        <v>230</v>
      </c>
      <c r="F11" s="35" t="n">
        <v>1</v>
      </c>
      <c r="G11" s="22" t="n">
        <f aca="false">IF(OR(B11="",E11=""),"",E11/MAX(1,N(F11)))</f>
        <v>230</v>
      </c>
      <c r="H11" s="21" t="n">
        <f aca="false">IF(B11="","",DATE(YEAR(B11),MONTH(B11)+IF(DAY(B11)&gt;='Painel do cartão'!$C$7,1,0),1))</f>
        <v>46296</v>
      </c>
      <c r="I11" s="21" t="n">
        <f aca="false">IF(H11="","",EDATE(H11,MAX(1,N(F11))-1))</f>
        <v>46296</v>
      </c>
      <c r="J11" s="22" t="n">
        <f aca="false">IF(H11="","",G11*MAX(0,(YEAR(I11)-YEAR('Painel do cartão'!$C$9))*12+MONTH(I11)-MONTH('Painel do cartão'!$C$9)+1-MAX(0,(YEAR(H11)-YEAR('Painel do cartão'!$C$9))*12+MONTH(H11)-MONTH('Painel do cartão'!$C$9))))</f>
        <v>230</v>
      </c>
    </row>
    <row r="12" customFormat="false" ht="15" hidden="false" customHeight="false" outlineLevel="0" collapsed="false">
      <c r="B12" s="32" t="n">
        <v>46303</v>
      </c>
      <c r="C12" s="25" t="s">
        <v>49</v>
      </c>
      <c r="D12" s="25" t="s">
        <v>26</v>
      </c>
      <c r="E12" s="33" t="n">
        <v>55.9</v>
      </c>
      <c r="F12" s="25" t="n">
        <v>1</v>
      </c>
      <c r="G12" s="22" t="n">
        <f aca="false">IF(OR(B12="",E12=""),"",E12/MAX(1,N(F12)))</f>
        <v>55.9</v>
      </c>
      <c r="H12" s="21" t="n">
        <f aca="false">IF(B12="","",DATE(YEAR(B12),MONTH(B12)+IF(DAY(B12)&gt;='Painel do cartão'!$C$7,1,0),1))</f>
        <v>46296</v>
      </c>
      <c r="I12" s="21" t="n">
        <f aca="false">IF(H12="","",EDATE(H12,MAX(1,N(F12))-1))</f>
        <v>46296</v>
      </c>
      <c r="J12" s="22" t="n">
        <f aca="false">IF(H12="","",G12*MAX(0,(YEAR(I12)-YEAR('Painel do cartão'!$C$9))*12+MONTH(I12)-MONTH('Painel do cartão'!$C$9)+1-MAX(0,(YEAR(H12)-YEAR('Painel do cartão'!$C$9))*12+MONTH(H12)-MONTH('Painel do cartão'!$C$9))))</f>
        <v>55.9</v>
      </c>
    </row>
    <row r="13" customFormat="false" ht="15" hidden="false" customHeight="false" outlineLevel="0" collapsed="false">
      <c r="B13" s="34" t="n">
        <v>46305</v>
      </c>
      <c r="C13" s="35" t="s">
        <v>50</v>
      </c>
      <c r="D13" s="35" t="s">
        <v>25</v>
      </c>
      <c r="E13" s="36" t="n">
        <v>97.3</v>
      </c>
      <c r="F13" s="35" t="n">
        <v>1</v>
      </c>
      <c r="G13" s="22" t="n">
        <f aca="false">IF(OR(B13="",E13=""),"",E13/MAX(1,N(F13)))</f>
        <v>97.3</v>
      </c>
      <c r="H13" s="21" t="n">
        <f aca="false">IF(B13="","",DATE(YEAR(B13),MONTH(B13)+IF(DAY(B13)&gt;='Painel do cartão'!$C$7,1,0),1))</f>
        <v>46296</v>
      </c>
      <c r="I13" s="21" t="n">
        <f aca="false">IF(H13="","",EDATE(H13,MAX(1,N(F13))-1))</f>
        <v>46296</v>
      </c>
      <c r="J13" s="22" t="n">
        <f aca="false">IF(H13="","",G13*MAX(0,(YEAR(I13)-YEAR('Painel do cartão'!$C$9))*12+MONTH(I13)-MONTH('Painel do cartão'!$C$9)+1-MAX(0,(YEAR(H13)-YEAR('Painel do cartão'!$C$9))*12+MONTH(H13)-MONTH('Painel do cartão'!$C$9))))</f>
        <v>97.3</v>
      </c>
    </row>
    <row r="14" customFormat="false" ht="15" hidden="false" customHeight="false" outlineLevel="0" collapsed="false">
      <c r="B14" s="32" t="n">
        <v>46307</v>
      </c>
      <c r="C14" s="25" t="s">
        <v>51</v>
      </c>
      <c r="D14" s="25" t="s">
        <v>24</v>
      </c>
      <c r="E14" s="33" t="n">
        <v>480</v>
      </c>
      <c r="F14" s="25" t="n">
        <v>3</v>
      </c>
      <c r="G14" s="22" t="n">
        <f aca="false">IF(OR(B14="",E14=""),"",E14/MAX(1,N(F14)))</f>
        <v>160</v>
      </c>
      <c r="H14" s="21" t="n">
        <f aca="false">IF(B14="","",DATE(YEAR(B14),MONTH(B14)+IF(DAY(B14)&gt;='Painel do cartão'!$C$7,1,0),1))</f>
        <v>46296</v>
      </c>
      <c r="I14" s="21" t="n">
        <f aca="false">IF(H14="","",EDATE(H14,MAX(1,N(F14))-1))</f>
        <v>46357</v>
      </c>
      <c r="J14" s="22" t="n">
        <f aca="false">IF(H14="","",G14*MAX(0,(YEAR(I14)-YEAR('Painel do cartão'!$C$9))*12+MONTH(I14)-MONTH('Painel do cartão'!$C$9)+1-MAX(0,(YEAR(H14)-YEAR('Painel do cartão'!$C$9))*12+MONTH(H14)-MONTH('Painel do cartão'!$C$9))))</f>
        <v>480</v>
      </c>
    </row>
    <row r="15" customFormat="false" ht="15" hidden="false" customHeight="false" outlineLevel="0" collapsed="false">
      <c r="B15" s="34" t="n">
        <v>46310</v>
      </c>
      <c r="C15" s="35" t="s">
        <v>20</v>
      </c>
      <c r="D15" s="35" t="s">
        <v>20</v>
      </c>
      <c r="E15" s="36" t="n">
        <v>388.75</v>
      </c>
      <c r="F15" s="35" t="n">
        <v>1</v>
      </c>
      <c r="G15" s="22" t="n">
        <f aca="false">IF(OR(B15="",E15=""),"",E15/MAX(1,N(F15)))</f>
        <v>388.75</v>
      </c>
      <c r="H15" s="21" t="n">
        <f aca="false">IF(B15="","",DATE(YEAR(B15),MONTH(B15)+IF(DAY(B15)&gt;='Painel do cartão'!$C$7,1,0),1))</f>
        <v>46296</v>
      </c>
      <c r="I15" s="21" t="n">
        <f aca="false">IF(H15="","",EDATE(H15,MAX(1,N(F15))-1))</f>
        <v>46296</v>
      </c>
      <c r="J15" s="22" t="n">
        <f aca="false">IF(H15="","",G15*MAX(0,(YEAR(I15)-YEAR('Painel do cartão'!$C$9))*12+MONTH(I15)-MONTH('Painel do cartão'!$C$9)+1-MAX(0,(YEAR(H15)-YEAR('Painel do cartão'!$C$9))*12+MONTH(H15)-MONTH('Painel do cartão'!$C$9))))</f>
        <v>388.75</v>
      </c>
    </row>
    <row r="16" customFormat="false" ht="15" hidden="false" customHeight="false" outlineLevel="0" collapsed="false">
      <c r="B16" s="32" t="n">
        <v>46311</v>
      </c>
      <c r="C16" s="25" t="s">
        <v>52</v>
      </c>
      <c r="D16" s="25" t="s">
        <v>22</v>
      </c>
      <c r="E16" s="33" t="n">
        <v>64.2</v>
      </c>
      <c r="F16" s="25" t="n">
        <v>1</v>
      </c>
      <c r="G16" s="22" t="n">
        <f aca="false">IF(OR(B16="",E16=""),"",E16/MAX(1,N(F16)))</f>
        <v>64.2</v>
      </c>
      <c r="H16" s="21" t="n">
        <f aca="false">IF(B16="","",DATE(YEAR(B16),MONTH(B16)+IF(DAY(B16)&gt;='Painel do cartão'!$C$7,1,0),1))</f>
        <v>46296</v>
      </c>
      <c r="I16" s="21" t="n">
        <f aca="false">IF(H16="","",EDATE(H16,MAX(1,N(F16))-1))</f>
        <v>46296</v>
      </c>
      <c r="J16" s="22" t="n">
        <f aca="false">IF(H16="","",G16*MAX(0,(YEAR(I16)-YEAR('Painel do cartão'!$C$9))*12+MONTH(I16)-MONTH('Painel do cartão'!$C$9)+1-MAX(0,(YEAR(H16)-YEAR('Painel do cartão'!$C$9))*12+MONTH(H16)-MONTH('Painel do cartão'!$C$9))))</f>
        <v>64.2</v>
      </c>
    </row>
    <row r="17" customFormat="false" ht="15" hidden="false" customHeight="false" outlineLevel="0" collapsed="false">
      <c r="B17" s="34"/>
      <c r="C17" s="35"/>
      <c r="D17" s="35"/>
      <c r="E17" s="36"/>
      <c r="F17" s="35"/>
      <c r="G17" s="22" t="str">
        <f aca="false">IF(OR(B17="",E17=""),"",E17/MAX(1,N(F17)))</f>
        <v/>
      </c>
      <c r="H17" s="21" t="str">
        <f aca="false">IF(B17="","",DATE(YEAR(B17),MONTH(B17)+IF(DAY(B17)&gt;='Painel do cartão'!$C$7,1,0),1))</f>
        <v/>
      </c>
      <c r="I17" s="21" t="str">
        <f aca="false">IF(H17="","",EDATE(H17,MAX(1,N(F17))-1))</f>
        <v/>
      </c>
      <c r="J17" s="22" t="str">
        <f aca="false">IF(H17="","",G17*MAX(0,(YEAR(I17)-YEAR('Painel do cartão'!$C$9))*12+MONTH(I17)-MONTH('Painel do cartão'!$C$9)+1-MAX(0,(YEAR(H17)-YEAR('Painel do cartão'!$C$9))*12+MONTH(H17)-MONTH('Painel do cartão'!$C$9))))</f>
        <v/>
      </c>
    </row>
    <row r="18" customFormat="false" ht="15" hidden="false" customHeight="false" outlineLevel="0" collapsed="false">
      <c r="B18" s="32"/>
      <c r="C18" s="25"/>
      <c r="D18" s="25"/>
      <c r="E18" s="33"/>
      <c r="F18" s="25"/>
      <c r="G18" s="22" t="str">
        <f aca="false">IF(OR(B18="",E18=""),"",E18/MAX(1,N(F18)))</f>
        <v/>
      </c>
      <c r="H18" s="21" t="str">
        <f aca="false">IF(B18="","",DATE(YEAR(B18),MONTH(B18)+IF(DAY(B18)&gt;='Painel do cartão'!$C$7,1,0),1))</f>
        <v/>
      </c>
      <c r="I18" s="21" t="str">
        <f aca="false">IF(H18="","",EDATE(H18,MAX(1,N(F18))-1))</f>
        <v/>
      </c>
      <c r="J18" s="22" t="str">
        <f aca="false">IF(H18="","",G18*MAX(0,(YEAR(I18)-YEAR('Painel do cartão'!$C$9))*12+MONTH(I18)-MONTH('Painel do cartão'!$C$9)+1-MAX(0,(YEAR(H18)-YEAR('Painel do cartão'!$C$9))*12+MONTH(H18)-MONTH('Painel do cartão'!$C$9))))</f>
        <v/>
      </c>
    </row>
    <row r="19" customFormat="false" ht="15" hidden="false" customHeight="false" outlineLevel="0" collapsed="false">
      <c r="B19" s="34"/>
      <c r="C19" s="35"/>
      <c r="D19" s="35"/>
      <c r="E19" s="36"/>
      <c r="F19" s="35"/>
      <c r="G19" s="22" t="str">
        <f aca="false">IF(OR(B19="",E19=""),"",E19/MAX(1,N(F19)))</f>
        <v/>
      </c>
      <c r="H19" s="21" t="str">
        <f aca="false">IF(B19="","",DATE(YEAR(B19),MONTH(B19)+IF(DAY(B19)&gt;='Painel do cartão'!$C$7,1,0),1))</f>
        <v/>
      </c>
      <c r="I19" s="21" t="str">
        <f aca="false">IF(H19="","",EDATE(H19,MAX(1,N(F19))-1))</f>
        <v/>
      </c>
      <c r="J19" s="22" t="str">
        <f aca="false">IF(H19="","",G19*MAX(0,(YEAR(I19)-YEAR('Painel do cartão'!$C$9))*12+MONTH(I19)-MONTH('Painel do cartão'!$C$9)+1-MAX(0,(YEAR(H19)-YEAR('Painel do cartão'!$C$9))*12+MONTH(H19)-MONTH('Painel do cartão'!$C$9))))</f>
        <v/>
      </c>
    </row>
    <row r="20" customFormat="false" ht="15" hidden="false" customHeight="false" outlineLevel="0" collapsed="false">
      <c r="B20" s="32"/>
      <c r="C20" s="25"/>
      <c r="D20" s="25"/>
      <c r="E20" s="33"/>
      <c r="F20" s="25"/>
      <c r="G20" s="22" t="str">
        <f aca="false">IF(OR(B20="",E20=""),"",E20/MAX(1,N(F20)))</f>
        <v/>
      </c>
      <c r="H20" s="21" t="str">
        <f aca="false">IF(B20="","",DATE(YEAR(B20),MONTH(B20)+IF(DAY(B20)&gt;='Painel do cartão'!$C$7,1,0),1))</f>
        <v/>
      </c>
      <c r="I20" s="21" t="str">
        <f aca="false">IF(H20="","",EDATE(H20,MAX(1,N(F20))-1))</f>
        <v/>
      </c>
      <c r="J20" s="22" t="str">
        <f aca="false">IF(H20="","",G20*MAX(0,(YEAR(I20)-YEAR('Painel do cartão'!$C$9))*12+MONTH(I20)-MONTH('Painel do cartão'!$C$9)+1-MAX(0,(YEAR(H20)-YEAR('Painel do cartão'!$C$9))*12+MONTH(H20)-MONTH('Painel do cartão'!$C$9))))</f>
        <v/>
      </c>
    </row>
    <row r="21" customFormat="false" ht="15" hidden="false" customHeight="false" outlineLevel="0" collapsed="false">
      <c r="B21" s="34"/>
      <c r="C21" s="35"/>
      <c r="D21" s="35"/>
      <c r="E21" s="36"/>
      <c r="F21" s="35"/>
      <c r="G21" s="22" t="str">
        <f aca="false">IF(OR(B21="",E21=""),"",E21/MAX(1,N(F21)))</f>
        <v/>
      </c>
      <c r="H21" s="21" t="str">
        <f aca="false">IF(B21="","",DATE(YEAR(B21),MONTH(B21)+IF(DAY(B21)&gt;='Painel do cartão'!$C$7,1,0),1))</f>
        <v/>
      </c>
      <c r="I21" s="21" t="str">
        <f aca="false">IF(H21="","",EDATE(H21,MAX(1,N(F21))-1))</f>
        <v/>
      </c>
      <c r="J21" s="22" t="str">
        <f aca="false">IF(H21="","",G21*MAX(0,(YEAR(I21)-YEAR('Painel do cartão'!$C$9))*12+MONTH(I21)-MONTH('Painel do cartão'!$C$9)+1-MAX(0,(YEAR(H21)-YEAR('Painel do cartão'!$C$9))*12+MONTH(H21)-MONTH('Painel do cartão'!$C$9))))</f>
        <v/>
      </c>
    </row>
    <row r="22" customFormat="false" ht="15" hidden="false" customHeight="false" outlineLevel="0" collapsed="false">
      <c r="B22" s="32"/>
      <c r="C22" s="25"/>
      <c r="D22" s="25"/>
      <c r="E22" s="33"/>
      <c r="F22" s="25"/>
      <c r="G22" s="22" t="str">
        <f aca="false">IF(OR(B22="",E22=""),"",E22/MAX(1,N(F22)))</f>
        <v/>
      </c>
      <c r="H22" s="21" t="str">
        <f aca="false">IF(B22="","",DATE(YEAR(B22),MONTH(B22)+IF(DAY(B22)&gt;='Painel do cartão'!$C$7,1,0),1))</f>
        <v/>
      </c>
      <c r="I22" s="21" t="str">
        <f aca="false">IF(H22="","",EDATE(H22,MAX(1,N(F22))-1))</f>
        <v/>
      </c>
      <c r="J22" s="22" t="str">
        <f aca="false">IF(H22="","",G22*MAX(0,(YEAR(I22)-YEAR('Painel do cartão'!$C$9))*12+MONTH(I22)-MONTH('Painel do cartão'!$C$9)+1-MAX(0,(YEAR(H22)-YEAR('Painel do cartão'!$C$9))*12+MONTH(H22)-MONTH('Painel do cartão'!$C$9))))</f>
        <v/>
      </c>
    </row>
    <row r="23" customFormat="false" ht="15" hidden="false" customHeight="false" outlineLevel="0" collapsed="false">
      <c r="B23" s="34"/>
      <c r="C23" s="35"/>
      <c r="D23" s="35"/>
      <c r="E23" s="36"/>
      <c r="F23" s="35"/>
      <c r="G23" s="22" t="str">
        <f aca="false">IF(OR(B23="",E23=""),"",E23/MAX(1,N(F23)))</f>
        <v/>
      </c>
      <c r="H23" s="21" t="str">
        <f aca="false">IF(B23="","",DATE(YEAR(B23),MONTH(B23)+IF(DAY(B23)&gt;='Painel do cartão'!$C$7,1,0),1))</f>
        <v/>
      </c>
      <c r="I23" s="21" t="str">
        <f aca="false">IF(H23="","",EDATE(H23,MAX(1,N(F23))-1))</f>
        <v/>
      </c>
      <c r="J23" s="22" t="str">
        <f aca="false">IF(H23="","",G23*MAX(0,(YEAR(I23)-YEAR('Painel do cartão'!$C$9))*12+MONTH(I23)-MONTH('Painel do cartão'!$C$9)+1-MAX(0,(YEAR(H23)-YEAR('Painel do cartão'!$C$9))*12+MONTH(H23)-MONTH('Painel do cartão'!$C$9))))</f>
        <v/>
      </c>
    </row>
    <row r="24" customFormat="false" ht="15" hidden="false" customHeight="false" outlineLevel="0" collapsed="false">
      <c r="B24" s="32"/>
      <c r="C24" s="25"/>
      <c r="D24" s="25"/>
      <c r="E24" s="33"/>
      <c r="F24" s="25"/>
      <c r="G24" s="22" t="str">
        <f aca="false">IF(OR(B24="",E24=""),"",E24/MAX(1,N(F24)))</f>
        <v/>
      </c>
      <c r="H24" s="21" t="str">
        <f aca="false">IF(B24="","",DATE(YEAR(B24),MONTH(B24)+IF(DAY(B24)&gt;='Painel do cartão'!$C$7,1,0),1))</f>
        <v/>
      </c>
      <c r="I24" s="21" t="str">
        <f aca="false">IF(H24="","",EDATE(H24,MAX(1,N(F24))-1))</f>
        <v/>
      </c>
      <c r="J24" s="22" t="str">
        <f aca="false">IF(H24="","",G24*MAX(0,(YEAR(I24)-YEAR('Painel do cartão'!$C$9))*12+MONTH(I24)-MONTH('Painel do cartão'!$C$9)+1-MAX(0,(YEAR(H24)-YEAR('Painel do cartão'!$C$9))*12+MONTH(H24)-MONTH('Painel do cartão'!$C$9))))</f>
        <v/>
      </c>
    </row>
    <row r="25" customFormat="false" ht="15" hidden="false" customHeight="false" outlineLevel="0" collapsed="false">
      <c r="B25" s="34"/>
      <c r="C25" s="35"/>
      <c r="D25" s="35"/>
      <c r="E25" s="36"/>
      <c r="F25" s="35"/>
      <c r="G25" s="22" t="str">
        <f aca="false">IF(OR(B25="",E25=""),"",E25/MAX(1,N(F25)))</f>
        <v/>
      </c>
      <c r="H25" s="21" t="str">
        <f aca="false">IF(B25="","",DATE(YEAR(B25),MONTH(B25)+IF(DAY(B25)&gt;='Painel do cartão'!$C$7,1,0),1))</f>
        <v/>
      </c>
      <c r="I25" s="21" t="str">
        <f aca="false">IF(H25="","",EDATE(H25,MAX(1,N(F25))-1))</f>
        <v/>
      </c>
      <c r="J25" s="22" t="str">
        <f aca="false">IF(H25="","",G25*MAX(0,(YEAR(I25)-YEAR('Painel do cartão'!$C$9))*12+MONTH(I25)-MONTH('Painel do cartão'!$C$9)+1-MAX(0,(YEAR(H25)-YEAR('Painel do cartão'!$C$9))*12+MONTH(H25)-MONTH('Painel do cartão'!$C$9))))</f>
        <v/>
      </c>
    </row>
    <row r="26" customFormat="false" ht="15" hidden="false" customHeight="false" outlineLevel="0" collapsed="false">
      <c r="B26" s="32"/>
      <c r="C26" s="25"/>
      <c r="D26" s="25"/>
      <c r="E26" s="33"/>
      <c r="F26" s="25"/>
      <c r="G26" s="22" t="str">
        <f aca="false">IF(OR(B26="",E26=""),"",E26/MAX(1,N(F26)))</f>
        <v/>
      </c>
      <c r="H26" s="21" t="str">
        <f aca="false">IF(B26="","",DATE(YEAR(B26),MONTH(B26)+IF(DAY(B26)&gt;='Painel do cartão'!$C$7,1,0),1))</f>
        <v/>
      </c>
      <c r="I26" s="21" t="str">
        <f aca="false">IF(H26="","",EDATE(H26,MAX(1,N(F26))-1))</f>
        <v/>
      </c>
      <c r="J26" s="22" t="str">
        <f aca="false">IF(H26="","",G26*MAX(0,(YEAR(I26)-YEAR('Painel do cartão'!$C$9))*12+MONTH(I26)-MONTH('Painel do cartão'!$C$9)+1-MAX(0,(YEAR(H26)-YEAR('Painel do cartão'!$C$9))*12+MONTH(H26)-MONTH('Painel do cartão'!$C$9))))</f>
        <v/>
      </c>
    </row>
    <row r="27" customFormat="false" ht="15" hidden="false" customHeight="false" outlineLevel="0" collapsed="false">
      <c r="B27" s="34"/>
      <c r="C27" s="35"/>
      <c r="D27" s="35"/>
      <c r="E27" s="36"/>
      <c r="F27" s="35"/>
      <c r="G27" s="22" t="str">
        <f aca="false">IF(OR(B27="",E27=""),"",E27/MAX(1,N(F27)))</f>
        <v/>
      </c>
      <c r="H27" s="21" t="str">
        <f aca="false">IF(B27="","",DATE(YEAR(B27),MONTH(B27)+IF(DAY(B27)&gt;='Painel do cartão'!$C$7,1,0),1))</f>
        <v/>
      </c>
      <c r="I27" s="21" t="str">
        <f aca="false">IF(H27="","",EDATE(H27,MAX(1,N(F27))-1))</f>
        <v/>
      </c>
      <c r="J27" s="22" t="str">
        <f aca="false">IF(H27="","",G27*MAX(0,(YEAR(I27)-YEAR('Painel do cartão'!$C$9))*12+MONTH(I27)-MONTH('Painel do cartão'!$C$9)+1-MAX(0,(YEAR(H27)-YEAR('Painel do cartão'!$C$9))*12+MONTH(H27)-MONTH('Painel do cartão'!$C$9))))</f>
        <v/>
      </c>
    </row>
    <row r="28" customFormat="false" ht="15" hidden="false" customHeight="false" outlineLevel="0" collapsed="false">
      <c r="B28" s="32"/>
      <c r="C28" s="25"/>
      <c r="D28" s="25"/>
      <c r="E28" s="33"/>
      <c r="F28" s="25"/>
      <c r="G28" s="22" t="str">
        <f aca="false">IF(OR(B28="",E28=""),"",E28/MAX(1,N(F28)))</f>
        <v/>
      </c>
      <c r="H28" s="21" t="str">
        <f aca="false">IF(B28="","",DATE(YEAR(B28),MONTH(B28)+IF(DAY(B28)&gt;='Painel do cartão'!$C$7,1,0),1))</f>
        <v/>
      </c>
      <c r="I28" s="21" t="str">
        <f aca="false">IF(H28="","",EDATE(H28,MAX(1,N(F28))-1))</f>
        <v/>
      </c>
      <c r="J28" s="22" t="str">
        <f aca="false">IF(H28="","",G28*MAX(0,(YEAR(I28)-YEAR('Painel do cartão'!$C$9))*12+MONTH(I28)-MONTH('Painel do cartão'!$C$9)+1-MAX(0,(YEAR(H28)-YEAR('Painel do cartão'!$C$9))*12+MONTH(H28)-MONTH('Painel do cartão'!$C$9))))</f>
        <v/>
      </c>
    </row>
    <row r="29" customFormat="false" ht="15" hidden="false" customHeight="false" outlineLevel="0" collapsed="false">
      <c r="B29" s="34"/>
      <c r="C29" s="35"/>
      <c r="D29" s="35"/>
      <c r="E29" s="36"/>
      <c r="F29" s="35"/>
      <c r="G29" s="22" t="str">
        <f aca="false">IF(OR(B29="",E29=""),"",E29/MAX(1,N(F29)))</f>
        <v/>
      </c>
      <c r="H29" s="21" t="str">
        <f aca="false">IF(B29="","",DATE(YEAR(B29),MONTH(B29)+IF(DAY(B29)&gt;='Painel do cartão'!$C$7,1,0),1))</f>
        <v/>
      </c>
      <c r="I29" s="21" t="str">
        <f aca="false">IF(H29="","",EDATE(H29,MAX(1,N(F29))-1))</f>
        <v/>
      </c>
      <c r="J29" s="22" t="str">
        <f aca="false">IF(H29="","",G29*MAX(0,(YEAR(I29)-YEAR('Painel do cartão'!$C$9))*12+MONTH(I29)-MONTH('Painel do cartão'!$C$9)+1-MAX(0,(YEAR(H29)-YEAR('Painel do cartão'!$C$9))*12+MONTH(H29)-MONTH('Painel do cartão'!$C$9))))</f>
        <v/>
      </c>
    </row>
    <row r="30" customFormat="false" ht="15" hidden="false" customHeight="false" outlineLevel="0" collapsed="false">
      <c r="B30" s="32"/>
      <c r="C30" s="25"/>
      <c r="D30" s="25"/>
      <c r="E30" s="33"/>
      <c r="F30" s="25"/>
      <c r="G30" s="22" t="str">
        <f aca="false">IF(OR(B30="",E30=""),"",E30/MAX(1,N(F30)))</f>
        <v/>
      </c>
      <c r="H30" s="21" t="str">
        <f aca="false">IF(B30="","",DATE(YEAR(B30),MONTH(B30)+IF(DAY(B30)&gt;='Painel do cartão'!$C$7,1,0),1))</f>
        <v/>
      </c>
      <c r="I30" s="21" t="str">
        <f aca="false">IF(H30="","",EDATE(H30,MAX(1,N(F30))-1))</f>
        <v/>
      </c>
      <c r="J30" s="22" t="str">
        <f aca="false">IF(H30="","",G30*MAX(0,(YEAR(I30)-YEAR('Painel do cartão'!$C$9))*12+MONTH(I30)-MONTH('Painel do cartão'!$C$9)+1-MAX(0,(YEAR(H30)-YEAR('Painel do cartão'!$C$9))*12+MONTH(H30)-MONTH('Painel do cartão'!$C$9))))</f>
        <v/>
      </c>
    </row>
    <row r="31" customFormat="false" ht="15" hidden="false" customHeight="false" outlineLevel="0" collapsed="false">
      <c r="B31" s="34"/>
      <c r="C31" s="35"/>
      <c r="D31" s="35"/>
      <c r="E31" s="36"/>
      <c r="F31" s="35"/>
      <c r="G31" s="22" t="str">
        <f aca="false">IF(OR(B31="",E31=""),"",E31/MAX(1,N(F31)))</f>
        <v/>
      </c>
      <c r="H31" s="21" t="str">
        <f aca="false">IF(B31="","",DATE(YEAR(B31),MONTH(B31)+IF(DAY(B31)&gt;='Painel do cartão'!$C$7,1,0),1))</f>
        <v/>
      </c>
      <c r="I31" s="21" t="str">
        <f aca="false">IF(H31="","",EDATE(H31,MAX(1,N(F31))-1))</f>
        <v/>
      </c>
      <c r="J31" s="22" t="str">
        <f aca="false">IF(H31="","",G31*MAX(0,(YEAR(I31)-YEAR('Painel do cartão'!$C$9))*12+MONTH(I31)-MONTH('Painel do cartão'!$C$9)+1-MAX(0,(YEAR(H31)-YEAR('Painel do cartão'!$C$9))*12+MONTH(H31)-MONTH('Painel do cartão'!$C$9))))</f>
        <v/>
      </c>
    </row>
    <row r="32" customFormat="false" ht="15" hidden="false" customHeight="false" outlineLevel="0" collapsed="false">
      <c r="B32" s="32"/>
      <c r="C32" s="25"/>
      <c r="D32" s="25"/>
      <c r="E32" s="33"/>
      <c r="F32" s="25"/>
      <c r="G32" s="22" t="str">
        <f aca="false">IF(OR(B32="",E32=""),"",E32/MAX(1,N(F32)))</f>
        <v/>
      </c>
      <c r="H32" s="21" t="str">
        <f aca="false">IF(B32="","",DATE(YEAR(B32),MONTH(B32)+IF(DAY(B32)&gt;='Painel do cartão'!$C$7,1,0),1))</f>
        <v/>
      </c>
      <c r="I32" s="21" t="str">
        <f aca="false">IF(H32="","",EDATE(H32,MAX(1,N(F32))-1))</f>
        <v/>
      </c>
      <c r="J32" s="22" t="str">
        <f aca="false">IF(H32="","",G32*MAX(0,(YEAR(I32)-YEAR('Painel do cartão'!$C$9))*12+MONTH(I32)-MONTH('Painel do cartão'!$C$9)+1-MAX(0,(YEAR(H32)-YEAR('Painel do cartão'!$C$9))*12+MONTH(H32)-MONTH('Painel do cartão'!$C$9))))</f>
        <v/>
      </c>
    </row>
    <row r="33" customFormat="false" ht="15" hidden="false" customHeight="false" outlineLevel="0" collapsed="false">
      <c r="B33" s="34"/>
      <c r="C33" s="35"/>
      <c r="D33" s="35"/>
      <c r="E33" s="36"/>
      <c r="F33" s="35"/>
      <c r="G33" s="22" t="str">
        <f aca="false">IF(OR(B33="",E33=""),"",E33/MAX(1,N(F33)))</f>
        <v/>
      </c>
      <c r="H33" s="21" t="str">
        <f aca="false">IF(B33="","",DATE(YEAR(B33),MONTH(B33)+IF(DAY(B33)&gt;='Painel do cartão'!$C$7,1,0),1))</f>
        <v/>
      </c>
      <c r="I33" s="21" t="str">
        <f aca="false">IF(H33="","",EDATE(H33,MAX(1,N(F33))-1))</f>
        <v/>
      </c>
      <c r="J33" s="22" t="str">
        <f aca="false">IF(H33="","",G33*MAX(0,(YEAR(I33)-YEAR('Painel do cartão'!$C$9))*12+MONTH(I33)-MONTH('Painel do cartão'!$C$9)+1-MAX(0,(YEAR(H33)-YEAR('Painel do cartão'!$C$9))*12+MONTH(H33)-MONTH('Painel do cartão'!$C$9))))</f>
        <v/>
      </c>
    </row>
    <row r="34" customFormat="false" ht="15" hidden="false" customHeight="false" outlineLevel="0" collapsed="false">
      <c r="B34" s="32"/>
      <c r="C34" s="25"/>
      <c r="D34" s="25"/>
      <c r="E34" s="33"/>
      <c r="F34" s="25"/>
      <c r="G34" s="22" t="str">
        <f aca="false">IF(OR(B34="",E34=""),"",E34/MAX(1,N(F34)))</f>
        <v/>
      </c>
      <c r="H34" s="21" t="str">
        <f aca="false">IF(B34="","",DATE(YEAR(B34),MONTH(B34)+IF(DAY(B34)&gt;='Painel do cartão'!$C$7,1,0),1))</f>
        <v/>
      </c>
      <c r="I34" s="21" t="str">
        <f aca="false">IF(H34="","",EDATE(H34,MAX(1,N(F34))-1))</f>
        <v/>
      </c>
      <c r="J34" s="22" t="str">
        <f aca="false">IF(H34="","",G34*MAX(0,(YEAR(I34)-YEAR('Painel do cartão'!$C$9))*12+MONTH(I34)-MONTH('Painel do cartão'!$C$9)+1-MAX(0,(YEAR(H34)-YEAR('Painel do cartão'!$C$9))*12+MONTH(H34)-MONTH('Painel do cartão'!$C$9))))</f>
        <v/>
      </c>
    </row>
    <row r="35" customFormat="false" ht="15" hidden="false" customHeight="false" outlineLevel="0" collapsed="false">
      <c r="B35" s="34"/>
      <c r="C35" s="35"/>
      <c r="D35" s="35"/>
      <c r="E35" s="36"/>
      <c r="F35" s="35"/>
      <c r="G35" s="22" t="str">
        <f aca="false">IF(OR(B35="",E35=""),"",E35/MAX(1,N(F35)))</f>
        <v/>
      </c>
      <c r="H35" s="21" t="str">
        <f aca="false">IF(B35="","",DATE(YEAR(B35),MONTH(B35)+IF(DAY(B35)&gt;='Painel do cartão'!$C$7,1,0),1))</f>
        <v/>
      </c>
      <c r="I35" s="21" t="str">
        <f aca="false">IF(H35="","",EDATE(H35,MAX(1,N(F35))-1))</f>
        <v/>
      </c>
      <c r="J35" s="22" t="str">
        <f aca="false">IF(H35="","",G35*MAX(0,(YEAR(I35)-YEAR('Painel do cartão'!$C$9))*12+MONTH(I35)-MONTH('Painel do cartão'!$C$9)+1-MAX(0,(YEAR(H35)-YEAR('Painel do cartão'!$C$9))*12+MONTH(H35)-MONTH('Painel do cartão'!$C$9))))</f>
        <v/>
      </c>
    </row>
    <row r="36" customFormat="false" ht="15" hidden="false" customHeight="false" outlineLevel="0" collapsed="false">
      <c r="B36" s="32"/>
      <c r="C36" s="25"/>
      <c r="D36" s="25"/>
      <c r="E36" s="33"/>
      <c r="F36" s="25"/>
      <c r="G36" s="22" t="str">
        <f aca="false">IF(OR(B36="",E36=""),"",E36/MAX(1,N(F36)))</f>
        <v/>
      </c>
      <c r="H36" s="21" t="str">
        <f aca="false">IF(B36="","",DATE(YEAR(B36),MONTH(B36)+IF(DAY(B36)&gt;='Painel do cartão'!$C$7,1,0),1))</f>
        <v/>
      </c>
      <c r="I36" s="21" t="str">
        <f aca="false">IF(H36="","",EDATE(H36,MAX(1,N(F36))-1))</f>
        <v/>
      </c>
      <c r="J36" s="22" t="str">
        <f aca="false">IF(H36="","",G36*MAX(0,(YEAR(I36)-YEAR('Painel do cartão'!$C$9))*12+MONTH(I36)-MONTH('Painel do cartão'!$C$9)+1-MAX(0,(YEAR(H36)-YEAR('Painel do cartão'!$C$9))*12+MONTH(H36)-MONTH('Painel do cartão'!$C$9))))</f>
        <v/>
      </c>
    </row>
    <row r="37" customFormat="false" ht="15" hidden="false" customHeight="false" outlineLevel="0" collapsed="false">
      <c r="B37" s="34"/>
      <c r="C37" s="35"/>
      <c r="D37" s="35"/>
      <c r="E37" s="36"/>
      <c r="F37" s="35"/>
      <c r="G37" s="22" t="str">
        <f aca="false">IF(OR(B37="",E37=""),"",E37/MAX(1,N(F37)))</f>
        <v/>
      </c>
      <c r="H37" s="21" t="str">
        <f aca="false">IF(B37="","",DATE(YEAR(B37),MONTH(B37)+IF(DAY(B37)&gt;='Painel do cartão'!$C$7,1,0),1))</f>
        <v/>
      </c>
      <c r="I37" s="21" t="str">
        <f aca="false">IF(H37="","",EDATE(H37,MAX(1,N(F37))-1))</f>
        <v/>
      </c>
      <c r="J37" s="22" t="str">
        <f aca="false">IF(H37="","",G37*MAX(0,(YEAR(I37)-YEAR('Painel do cartão'!$C$9))*12+MONTH(I37)-MONTH('Painel do cartão'!$C$9)+1-MAX(0,(YEAR(H37)-YEAR('Painel do cartão'!$C$9))*12+MONTH(H37)-MONTH('Painel do cartão'!$C$9))))</f>
        <v/>
      </c>
    </row>
    <row r="38" customFormat="false" ht="15" hidden="false" customHeight="false" outlineLevel="0" collapsed="false">
      <c r="B38" s="32"/>
      <c r="C38" s="25"/>
      <c r="D38" s="25"/>
      <c r="E38" s="33"/>
      <c r="F38" s="25"/>
      <c r="G38" s="22" t="str">
        <f aca="false">IF(OR(B38="",E38=""),"",E38/MAX(1,N(F38)))</f>
        <v/>
      </c>
      <c r="H38" s="21" t="str">
        <f aca="false">IF(B38="","",DATE(YEAR(B38),MONTH(B38)+IF(DAY(B38)&gt;='Painel do cartão'!$C$7,1,0),1))</f>
        <v/>
      </c>
      <c r="I38" s="21" t="str">
        <f aca="false">IF(H38="","",EDATE(H38,MAX(1,N(F38))-1))</f>
        <v/>
      </c>
      <c r="J38" s="22" t="str">
        <f aca="false">IF(H38="","",G38*MAX(0,(YEAR(I38)-YEAR('Painel do cartão'!$C$9))*12+MONTH(I38)-MONTH('Painel do cartão'!$C$9)+1-MAX(0,(YEAR(H38)-YEAR('Painel do cartão'!$C$9))*12+MONTH(H38)-MONTH('Painel do cartão'!$C$9))))</f>
        <v/>
      </c>
    </row>
    <row r="39" customFormat="false" ht="15" hidden="false" customHeight="false" outlineLevel="0" collapsed="false">
      <c r="B39" s="34"/>
      <c r="C39" s="35"/>
      <c r="D39" s="35"/>
      <c r="E39" s="36"/>
      <c r="F39" s="35"/>
      <c r="G39" s="22" t="str">
        <f aca="false">IF(OR(B39="",E39=""),"",E39/MAX(1,N(F39)))</f>
        <v/>
      </c>
      <c r="H39" s="21" t="str">
        <f aca="false">IF(B39="","",DATE(YEAR(B39),MONTH(B39)+IF(DAY(B39)&gt;='Painel do cartão'!$C$7,1,0),1))</f>
        <v/>
      </c>
      <c r="I39" s="21" t="str">
        <f aca="false">IF(H39="","",EDATE(H39,MAX(1,N(F39))-1))</f>
        <v/>
      </c>
      <c r="J39" s="22" t="str">
        <f aca="false">IF(H39="","",G39*MAX(0,(YEAR(I39)-YEAR('Painel do cartão'!$C$9))*12+MONTH(I39)-MONTH('Painel do cartão'!$C$9)+1-MAX(0,(YEAR(H39)-YEAR('Painel do cartão'!$C$9))*12+MONTH(H39)-MONTH('Painel do cartão'!$C$9))))</f>
        <v/>
      </c>
    </row>
    <row r="40" customFormat="false" ht="15" hidden="false" customHeight="false" outlineLevel="0" collapsed="false">
      <c r="B40" s="32"/>
      <c r="C40" s="25"/>
      <c r="D40" s="25"/>
      <c r="E40" s="33"/>
      <c r="F40" s="25"/>
      <c r="G40" s="22" t="str">
        <f aca="false">IF(OR(B40="",E40=""),"",E40/MAX(1,N(F40)))</f>
        <v/>
      </c>
      <c r="H40" s="21" t="str">
        <f aca="false">IF(B40="","",DATE(YEAR(B40),MONTH(B40)+IF(DAY(B40)&gt;='Painel do cartão'!$C$7,1,0),1))</f>
        <v/>
      </c>
      <c r="I40" s="21" t="str">
        <f aca="false">IF(H40="","",EDATE(H40,MAX(1,N(F40))-1))</f>
        <v/>
      </c>
      <c r="J40" s="22" t="str">
        <f aca="false">IF(H40="","",G40*MAX(0,(YEAR(I40)-YEAR('Painel do cartão'!$C$9))*12+MONTH(I40)-MONTH('Painel do cartão'!$C$9)+1-MAX(0,(YEAR(H40)-YEAR('Painel do cartão'!$C$9))*12+MONTH(H40)-MONTH('Painel do cartão'!$C$9))))</f>
        <v/>
      </c>
    </row>
    <row r="41" customFormat="false" ht="15" hidden="false" customHeight="false" outlineLevel="0" collapsed="false">
      <c r="B41" s="34"/>
      <c r="C41" s="35"/>
      <c r="D41" s="35"/>
      <c r="E41" s="36"/>
      <c r="F41" s="35"/>
      <c r="G41" s="22" t="str">
        <f aca="false">IF(OR(B41="",E41=""),"",E41/MAX(1,N(F41)))</f>
        <v/>
      </c>
      <c r="H41" s="21" t="str">
        <f aca="false">IF(B41="","",DATE(YEAR(B41),MONTH(B41)+IF(DAY(B41)&gt;='Painel do cartão'!$C$7,1,0),1))</f>
        <v/>
      </c>
      <c r="I41" s="21" t="str">
        <f aca="false">IF(H41="","",EDATE(H41,MAX(1,N(F41))-1))</f>
        <v/>
      </c>
      <c r="J41" s="22" t="str">
        <f aca="false">IF(H41="","",G41*MAX(0,(YEAR(I41)-YEAR('Painel do cartão'!$C$9))*12+MONTH(I41)-MONTH('Painel do cartão'!$C$9)+1-MAX(0,(YEAR(H41)-YEAR('Painel do cartão'!$C$9))*12+MONTH(H41)-MONTH('Painel do cartão'!$C$9))))</f>
        <v/>
      </c>
    </row>
    <row r="42" customFormat="false" ht="15" hidden="false" customHeight="false" outlineLevel="0" collapsed="false">
      <c r="B42" s="32"/>
      <c r="C42" s="25"/>
      <c r="D42" s="25"/>
      <c r="E42" s="33"/>
      <c r="F42" s="25"/>
      <c r="G42" s="22" t="str">
        <f aca="false">IF(OR(B42="",E42=""),"",E42/MAX(1,N(F42)))</f>
        <v/>
      </c>
      <c r="H42" s="21" t="str">
        <f aca="false">IF(B42="","",DATE(YEAR(B42),MONTH(B42)+IF(DAY(B42)&gt;='Painel do cartão'!$C$7,1,0),1))</f>
        <v/>
      </c>
      <c r="I42" s="21" t="str">
        <f aca="false">IF(H42="","",EDATE(H42,MAX(1,N(F42))-1))</f>
        <v/>
      </c>
      <c r="J42" s="22" t="str">
        <f aca="false">IF(H42="","",G42*MAX(0,(YEAR(I42)-YEAR('Painel do cartão'!$C$9))*12+MONTH(I42)-MONTH('Painel do cartão'!$C$9)+1-MAX(0,(YEAR(H42)-YEAR('Painel do cartão'!$C$9))*12+MONTH(H42)-MONTH('Painel do cartão'!$C$9))))</f>
        <v/>
      </c>
    </row>
    <row r="43" customFormat="false" ht="15" hidden="false" customHeight="false" outlineLevel="0" collapsed="false">
      <c r="B43" s="34"/>
      <c r="C43" s="35"/>
      <c r="D43" s="35"/>
      <c r="E43" s="36"/>
      <c r="F43" s="35"/>
      <c r="G43" s="22" t="str">
        <f aca="false">IF(OR(B43="",E43=""),"",E43/MAX(1,N(F43)))</f>
        <v/>
      </c>
      <c r="H43" s="21" t="str">
        <f aca="false">IF(B43="","",DATE(YEAR(B43),MONTH(B43)+IF(DAY(B43)&gt;='Painel do cartão'!$C$7,1,0),1))</f>
        <v/>
      </c>
      <c r="I43" s="21" t="str">
        <f aca="false">IF(H43="","",EDATE(H43,MAX(1,N(F43))-1))</f>
        <v/>
      </c>
      <c r="J43" s="22" t="str">
        <f aca="false">IF(H43="","",G43*MAX(0,(YEAR(I43)-YEAR('Painel do cartão'!$C$9))*12+MONTH(I43)-MONTH('Painel do cartão'!$C$9)+1-MAX(0,(YEAR(H43)-YEAR('Painel do cartão'!$C$9))*12+MONTH(H43)-MONTH('Painel do cartão'!$C$9))))</f>
        <v/>
      </c>
    </row>
    <row r="44" customFormat="false" ht="15" hidden="false" customHeight="false" outlineLevel="0" collapsed="false">
      <c r="B44" s="32"/>
      <c r="C44" s="25"/>
      <c r="D44" s="25"/>
      <c r="E44" s="33"/>
      <c r="F44" s="25"/>
      <c r="G44" s="22" t="str">
        <f aca="false">IF(OR(B44="",E44=""),"",E44/MAX(1,N(F44)))</f>
        <v/>
      </c>
      <c r="H44" s="21" t="str">
        <f aca="false">IF(B44="","",DATE(YEAR(B44),MONTH(B44)+IF(DAY(B44)&gt;='Painel do cartão'!$C$7,1,0),1))</f>
        <v/>
      </c>
      <c r="I44" s="21" t="str">
        <f aca="false">IF(H44="","",EDATE(H44,MAX(1,N(F44))-1))</f>
        <v/>
      </c>
      <c r="J44" s="22" t="str">
        <f aca="false">IF(H44="","",G44*MAX(0,(YEAR(I44)-YEAR('Painel do cartão'!$C$9))*12+MONTH(I44)-MONTH('Painel do cartão'!$C$9)+1-MAX(0,(YEAR(H44)-YEAR('Painel do cartão'!$C$9))*12+MONTH(H44)-MONTH('Painel do cartão'!$C$9))))</f>
        <v/>
      </c>
    </row>
    <row r="45" customFormat="false" ht="15" hidden="false" customHeight="false" outlineLevel="0" collapsed="false">
      <c r="B45" s="34"/>
      <c r="C45" s="35"/>
      <c r="D45" s="35"/>
      <c r="E45" s="36"/>
      <c r="F45" s="35"/>
      <c r="G45" s="22" t="str">
        <f aca="false">IF(OR(B45="",E45=""),"",E45/MAX(1,N(F45)))</f>
        <v/>
      </c>
      <c r="H45" s="21" t="str">
        <f aca="false">IF(B45="","",DATE(YEAR(B45),MONTH(B45)+IF(DAY(B45)&gt;='Painel do cartão'!$C$7,1,0),1))</f>
        <v/>
      </c>
      <c r="I45" s="21" t="str">
        <f aca="false">IF(H45="","",EDATE(H45,MAX(1,N(F45))-1))</f>
        <v/>
      </c>
      <c r="J45" s="22" t="str">
        <f aca="false">IF(H45="","",G45*MAX(0,(YEAR(I45)-YEAR('Painel do cartão'!$C$9))*12+MONTH(I45)-MONTH('Painel do cartão'!$C$9)+1-MAX(0,(YEAR(H45)-YEAR('Painel do cartão'!$C$9))*12+MONTH(H45)-MONTH('Painel do cartão'!$C$9))))</f>
        <v/>
      </c>
    </row>
    <row r="46" customFormat="false" ht="15" hidden="false" customHeight="false" outlineLevel="0" collapsed="false">
      <c r="B46" s="32"/>
      <c r="C46" s="25"/>
      <c r="D46" s="25"/>
      <c r="E46" s="33"/>
      <c r="F46" s="25"/>
      <c r="G46" s="22" t="str">
        <f aca="false">IF(OR(B46="",E46=""),"",E46/MAX(1,N(F46)))</f>
        <v/>
      </c>
      <c r="H46" s="21" t="str">
        <f aca="false">IF(B46="","",DATE(YEAR(B46),MONTH(B46)+IF(DAY(B46)&gt;='Painel do cartão'!$C$7,1,0),1))</f>
        <v/>
      </c>
      <c r="I46" s="21" t="str">
        <f aca="false">IF(H46="","",EDATE(H46,MAX(1,N(F46))-1))</f>
        <v/>
      </c>
      <c r="J46" s="22" t="str">
        <f aca="false">IF(H46="","",G46*MAX(0,(YEAR(I46)-YEAR('Painel do cartão'!$C$9))*12+MONTH(I46)-MONTH('Painel do cartão'!$C$9)+1-MAX(0,(YEAR(H46)-YEAR('Painel do cartão'!$C$9))*12+MONTH(H46)-MONTH('Painel do cartão'!$C$9))))</f>
        <v/>
      </c>
    </row>
    <row r="47" customFormat="false" ht="15" hidden="false" customHeight="false" outlineLevel="0" collapsed="false">
      <c r="B47" s="34"/>
      <c r="C47" s="35"/>
      <c r="D47" s="35"/>
      <c r="E47" s="36"/>
      <c r="F47" s="35"/>
      <c r="G47" s="22" t="str">
        <f aca="false">IF(OR(B47="",E47=""),"",E47/MAX(1,N(F47)))</f>
        <v/>
      </c>
      <c r="H47" s="21" t="str">
        <f aca="false">IF(B47="","",DATE(YEAR(B47),MONTH(B47)+IF(DAY(B47)&gt;='Painel do cartão'!$C$7,1,0),1))</f>
        <v/>
      </c>
      <c r="I47" s="21" t="str">
        <f aca="false">IF(H47="","",EDATE(H47,MAX(1,N(F47))-1))</f>
        <v/>
      </c>
      <c r="J47" s="22" t="str">
        <f aca="false">IF(H47="","",G47*MAX(0,(YEAR(I47)-YEAR('Painel do cartão'!$C$9))*12+MONTH(I47)-MONTH('Painel do cartão'!$C$9)+1-MAX(0,(YEAR(H47)-YEAR('Painel do cartão'!$C$9))*12+MONTH(H47)-MONTH('Painel do cartão'!$C$9))))</f>
        <v/>
      </c>
    </row>
    <row r="48" customFormat="false" ht="15" hidden="false" customHeight="false" outlineLevel="0" collapsed="false">
      <c r="B48" s="32"/>
      <c r="C48" s="25"/>
      <c r="D48" s="25"/>
      <c r="E48" s="33"/>
      <c r="F48" s="25"/>
      <c r="G48" s="22" t="str">
        <f aca="false">IF(OR(B48="",E48=""),"",E48/MAX(1,N(F48)))</f>
        <v/>
      </c>
      <c r="H48" s="21" t="str">
        <f aca="false">IF(B48="","",DATE(YEAR(B48),MONTH(B48)+IF(DAY(B48)&gt;='Painel do cartão'!$C$7,1,0),1))</f>
        <v/>
      </c>
      <c r="I48" s="21" t="str">
        <f aca="false">IF(H48="","",EDATE(H48,MAX(1,N(F48))-1))</f>
        <v/>
      </c>
      <c r="J48" s="22" t="str">
        <f aca="false">IF(H48="","",G48*MAX(0,(YEAR(I48)-YEAR('Painel do cartão'!$C$9))*12+MONTH(I48)-MONTH('Painel do cartão'!$C$9)+1-MAX(0,(YEAR(H48)-YEAR('Painel do cartão'!$C$9))*12+MONTH(H48)-MONTH('Painel do cartão'!$C$9))))</f>
        <v/>
      </c>
    </row>
    <row r="49" customFormat="false" ht="15" hidden="false" customHeight="false" outlineLevel="0" collapsed="false">
      <c r="B49" s="34"/>
      <c r="C49" s="35"/>
      <c r="D49" s="35"/>
      <c r="E49" s="36"/>
      <c r="F49" s="35"/>
      <c r="G49" s="22" t="str">
        <f aca="false">IF(OR(B49="",E49=""),"",E49/MAX(1,N(F49)))</f>
        <v/>
      </c>
      <c r="H49" s="21" t="str">
        <f aca="false">IF(B49="","",DATE(YEAR(B49),MONTH(B49)+IF(DAY(B49)&gt;='Painel do cartão'!$C$7,1,0),1))</f>
        <v/>
      </c>
      <c r="I49" s="21" t="str">
        <f aca="false">IF(H49="","",EDATE(H49,MAX(1,N(F49))-1))</f>
        <v/>
      </c>
      <c r="J49" s="22" t="str">
        <f aca="false">IF(H49="","",G49*MAX(0,(YEAR(I49)-YEAR('Painel do cartão'!$C$9))*12+MONTH(I49)-MONTH('Painel do cartão'!$C$9)+1-MAX(0,(YEAR(H49)-YEAR('Painel do cartão'!$C$9))*12+MONTH(H49)-MONTH('Painel do cartão'!$C$9))))</f>
        <v/>
      </c>
    </row>
    <row r="50" customFormat="false" ht="15" hidden="false" customHeight="false" outlineLevel="0" collapsed="false">
      <c r="B50" s="32"/>
      <c r="C50" s="25"/>
      <c r="D50" s="25"/>
      <c r="E50" s="33"/>
      <c r="F50" s="25"/>
      <c r="G50" s="22" t="str">
        <f aca="false">IF(OR(B50="",E50=""),"",E50/MAX(1,N(F50)))</f>
        <v/>
      </c>
      <c r="H50" s="21" t="str">
        <f aca="false">IF(B50="","",DATE(YEAR(B50),MONTH(B50)+IF(DAY(B50)&gt;='Painel do cartão'!$C$7,1,0),1))</f>
        <v/>
      </c>
      <c r="I50" s="21" t="str">
        <f aca="false">IF(H50="","",EDATE(H50,MAX(1,N(F50))-1))</f>
        <v/>
      </c>
      <c r="J50" s="22" t="str">
        <f aca="false">IF(H50="","",G50*MAX(0,(YEAR(I50)-YEAR('Painel do cartão'!$C$9))*12+MONTH(I50)-MONTH('Painel do cartão'!$C$9)+1-MAX(0,(YEAR(H50)-YEAR('Painel do cartão'!$C$9))*12+MONTH(H50)-MONTH('Painel do cartão'!$C$9))))</f>
        <v/>
      </c>
    </row>
    <row r="51" customFormat="false" ht="15" hidden="false" customHeight="false" outlineLevel="0" collapsed="false">
      <c r="B51" s="34"/>
      <c r="C51" s="35"/>
      <c r="D51" s="35"/>
      <c r="E51" s="36"/>
      <c r="F51" s="35"/>
      <c r="G51" s="22" t="str">
        <f aca="false">IF(OR(B51="",E51=""),"",E51/MAX(1,N(F51)))</f>
        <v/>
      </c>
      <c r="H51" s="21" t="str">
        <f aca="false">IF(B51="","",DATE(YEAR(B51),MONTH(B51)+IF(DAY(B51)&gt;='Painel do cartão'!$C$7,1,0),1))</f>
        <v/>
      </c>
      <c r="I51" s="21" t="str">
        <f aca="false">IF(H51="","",EDATE(H51,MAX(1,N(F51))-1))</f>
        <v/>
      </c>
      <c r="J51" s="22" t="str">
        <f aca="false">IF(H51="","",G51*MAX(0,(YEAR(I51)-YEAR('Painel do cartão'!$C$9))*12+MONTH(I51)-MONTH('Painel do cartão'!$C$9)+1-MAX(0,(YEAR(H51)-YEAR('Painel do cartão'!$C$9))*12+MONTH(H51)-MONTH('Painel do cartão'!$C$9))))</f>
        <v/>
      </c>
    </row>
    <row r="52" customFormat="false" ht="15" hidden="false" customHeight="false" outlineLevel="0" collapsed="false">
      <c r="B52" s="32"/>
      <c r="C52" s="25"/>
      <c r="D52" s="25"/>
      <c r="E52" s="33"/>
      <c r="F52" s="25"/>
      <c r="G52" s="22" t="str">
        <f aca="false">IF(OR(B52="",E52=""),"",E52/MAX(1,N(F52)))</f>
        <v/>
      </c>
      <c r="H52" s="21" t="str">
        <f aca="false">IF(B52="","",DATE(YEAR(B52),MONTH(B52)+IF(DAY(B52)&gt;='Painel do cartão'!$C$7,1,0),1))</f>
        <v/>
      </c>
      <c r="I52" s="21" t="str">
        <f aca="false">IF(H52="","",EDATE(H52,MAX(1,N(F52))-1))</f>
        <v/>
      </c>
      <c r="J52" s="22" t="str">
        <f aca="false">IF(H52="","",G52*MAX(0,(YEAR(I52)-YEAR('Painel do cartão'!$C$9))*12+MONTH(I52)-MONTH('Painel do cartão'!$C$9)+1-MAX(0,(YEAR(H52)-YEAR('Painel do cartão'!$C$9))*12+MONTH(H52)-MONTH('Painel do cartão'!$C$9))))</f>
        <v/>
      </c>
    </row>
    <row r="53" customFormat="false" ht="15" hidden="false" customHeight="false" outlineLevel="0" collapsed="false">
      <c r="B53" s="34"/>
      <c r="C53" s="35"/>
      <c r="D53" s="35"/>
      <c r="E53" s="36"/>
      <c r="F53" s="35"/>
      <c r="G53" s="22" t="str">
        <f aca="false">IF(OR(B53="",E53=""),"",E53/MAX(1,N(F53)))</f>
        <v/>
      </c>
      <c r="H53" s="21" t="str">
        <f aca="false">IF(B53="","",DATE(YEAR(B53),MONTH(B53)+IF(DAY(B53)&gt;='Painel do cartão'!$C$7,1,0),1))</f>
        <v/>
      </c>
      <c r="I53" s="21" t="str">
        <f aca="false">IF(H53="","",EDATE(H53,MAX(1,N(F53))-1))</f>
        <v/>
      </c>
      <c r="J53" s="22" t="str">
        <f aca="false">IF(H53="","",G53*MAX(0,(YEAR(I53)-YEAR('Painel do cartão'!$C$9))*12+MONTH(I53)-MONTH('Painel do cartão'!$C$9)+1-MAX(0,(YEAR(H53)-YEAR('Painel do cartão'!$C$9))*12+MONTH(H53)-MONTH('Painel do cartão'!$C$9))))</f>
        <v/>
      </c>
    </row>
    <row r="54" customFormat="false" ht="15" hidden="false" customHeight="false" outlineLevel="0" collapsed="false">
      <c r="B54" s="32"/>
      <c r="C54" s="25"/>
      <c r="D54" s="25"/>
      <c r="E54" s="33"/>
      <c r="F54" s="25"/>
      <c r="G54" s="22" t="str">
        <f aca="false">IF(OR(B54="",E54=""),"",E54/MAX(1,N(F54)))</f>
        <v/>
      </c>
      <c r="H54" s="21" t="str">
        <f aca="false">IF(B54="","",DATE(YEAR(B54),MONTH(B54)+IF(DAY(B54)&gt;='Painel do cartão'!$C$7,1,0),1))</f>
        <v/>
      </c>
      <c r="I54" s="21" t="str">
        <f aca="false">IF(H54="","",EDATE(H54,MAX(1,N(F54))-1))</f>
        <v/>
      </c>
      <c r="J54" s="22" t="str">
        <f aca="false">IF(H54="","",G54*MAX(0,(YEAR(I54)-YEAR('Painel do cartão'!$C$9))*12+MONTH(I54)-MONTH('Painel do cartão'!$C$9)+1-MAX(0,(YEAR(H54)-YEAR('Painel do cartão'!$C$9))*12+MONTH(H54)-MONTH('Painel do cartão'!$C$9))))</f>
        <v/>
      </c>
    </row>
    <row r="55" customFormat="false" ht="15" hidden="false" customHeight="false" outlineLevel="0" collapsed="false">
      <c r="B55" s="34"/>
      <c r="C55" s="35"/>
      <c r="D55" s="35"/>
      <c r="E55" s="36"/>
      <c r="F55" s="35"/>
      <c r="G55" s="22" t="str">
        <f aca="false">IF(OR(B55="",E55=""),"",E55/MAX(1,N(F55)))</f>
        <v/>
      </c>
      <c r="H55" s="21" t="str">
        <f aca="false">IF(B55="","",DATE(YEAR(B55),MONTH(B55)+IF(DAY(B55)&gt;='Painel do cartão'!$C$7,1,0),1))</f>
        <v/>
      </c>
      <c r="I55" s="21" t="str">
        <f aca="false">IF(H55="","",EDATE(H55,MAX(1,N(F55))-1))</f>
        <v/>
      </c>
      <c r="J55" s="22" t="str">
        <f aca="false">IF(H55="","",G55*MAX(0,(YEAR(I55)-YEAR('Painel do cartão'!$C$9))*12+MONTH(I55)-MONTH('Painel do cartão'!$C$9)+1-MAX(0,(YEAR(H55)-YEAR('Painel do cartão'!$C$9))*12+MONTH(H55)-MONTH('Painel do cartão'!$C$9))))</f>
        <v/>
      </c>
    </row>
    <row r="56" customFormat="false" ht="15" hidden="false" customHeight="false" outlineLevel="0" collapsed="false">
      <c r="B56" s="32"/>
      <c r="C56" s="25"/>
      <c r="D56" s="25"/>
      <c r="E56" s="33"/>
      <c r="F56" s="25"/>
      <c r="G56" s="22" t="str">
        <f aca="false">IF(OR(B56="",E56=""),"",E56/MAX(1,N(F56)))</f>
        <v/>
      </c>
      <c r="H56" s="21" t="str">
        <f aca="false">IF(B56="","",DATE(YEAR(B56),MONTH(B56)+IF(DAY(B56)&gt;='Painel do cartão'!$C$7,1,0),1))</f>
        <v/>
      </c>
      <c r="I56" s="21" t="str">
        <f aca="false">IF(H56="","",EDATE(H56,MAX(1,N(F56))-1))</f>
        <v/>
      </c>
      <c r="J56" s="22" t="str">
        <f aca="false">IF(H56="","",G56*MAX(0,(YEAR(I56)-YEAR('Painel do cartão'!$C$9))*12+MONTH(I56)-MONTH('Painel do cartão'!$C$9)+1-MAX(0,(YEAR(H56)-YEAR('Painel do cartão'!$C$9))*12+MONTH(H56)-MONTH('Painel do cartão'!$C$9))))</f>
        <v/>
      </c>
    </row>
    <row r="57" customFormat="false" ht="15" hidden="false" customHeight="false" outlineLevel="0" collapsed="false">
      <c r="B57" s="34"/>
      <c r="C57" s="35"/>
      <c r="D57" s="35"/>
      <c r="E57" s="36"/>
      <c r="F57" s="35"/>
      <c r="G57" s="22" t="str">
        <f aca="false">IF(OR(B57="",E57=""),"",E57/MAX(1,N(F57)))</f>
        <v/>
      </c>
      <c r="H57" s="21" t="str">
        <f aca="false">IF(B57="","",DATE(YEAR(B57),MONTH(B57)+IF(DAY(B57)&gt;='Painel do cartão'!$C$7,1,0),1))</f>
        <v/>
      </c>
      <c r="I57" s="21" t="str">
        <f aca="false">IF(H57="","",EDATE(H57,MAX(1,N(F57))-1))</f>
        <v/>
      </c>
      <c r="J57" s="22" t="str">
        <f aca="false">IF(H57="","",G57*MAX(0,(YEAR(I57)-YEAR('Painel do cartão'!$C$9))*12+MONTH(I57)-MONTH('Painel do cartão'!$C$9)+1-MAX(0,(YEAR(H57)-YEAR('Painel do cartão'!$C$9))*12+MONTH(H57)-MONTH('Painel do cartão'!$C$9))))</f>
        <v/>
      </c>
    </row>
    <row r="58" customFormat="false" ht="15" hidden="false" customHeight="false" outlineLevel="0" collapsed="false">
      <c r="B58" s="32"/>
      <c r="C58" s="25"/>
      <c r="D58" s="25"/>
      <c r="E58" s="33"/>
      <c r="F58" s="25"/>
      <c r="G58" s="22" t="str">
        <f aca="false">IF(OR(B58="",E58=""),"",E58/MAX(1,N(F58)))</f>
        <v/>
      </c>
      <c r="H58" s="21" t="str">
        <f aca="false">IF(B58="","",DATE(YEAR(B58),MONTH(B58)+IF(DAY(B58)&gt;='Painel do cartão'!$C$7,1,0),1))</f>
        <v/>
      </c>
      <c r="I58" s="21" t="str">
        <f aca="false">IF(H58="","",EDATE(H58,MAX(1,N(F58))-1))</f>
        <v/>
      </c>
      <c r="J58" s="22" t="str">
        <f aca="false">IF(H58="","",G58*MAX(0,(YEAR(I58)-YEAR('Painel do cartão'!$C$9))*12+MONTH(I58)-MONTH('Painel do cartão'!$C$9)+1-MAX(0,(YEAR(H58)-YEAR('Painel do cartão'!$C$9))*12+MONTH(H58)-MONTH('Painel do cartão'!$C$9))))</f>
        <v/>
      </c>
    </row>
    <row r="59" customFormat="false" ht="15" hidden="false" customHeight="false" outlineLevel="0" collapsed="false">
      <c r="B59" s="34"/>
      <c r="C59" s="35"/>
      <c r="D59" s="35"/>
      <c r="E59" s="36"/>
      <c r="F59" s="35"/>
      <c r="G59" s="22" t="str">
        <f aca="false">IF(OR(B59="",E59=""),"",E59/MAX(1,N(F59)))</f>
        <v/>
      </c>
      <c r="H59" s="21" t="str">
        <f aca="false">IF(B59="","",DATE(YEAR(B59),MONTH(B59)+IF(DAY(B59)&gt;='Painel do cartão'!$C$7,1,0),1))</f>
        <v/>
      </c>
      <c r="I59" s="21" t="str">
        <f aca="false">IF(H59="","",EDATE(H59,MAX(1,N(F59))-1))</f>
        <v/>
      </c>
      <c r="J59" s="22" t="str">
        <f aca="false">IF(H59="","",G59*MAX(0,(YEAR(I59)-YEAR('Painel do cartão'!$C$9))*12+MONTH(I59)-MONTH('Painel do cartão'!$C$9)+1-MAX(0,(YEAR(H59)-YEAR('Painel do cartão'!$C$9))*12+MONTH(H59)-MONTH('Painel do cartão'!$C$9))))</f>
        <v/>
      </c>
    </row>
    <row r="60" customFormat="false" ht="15" hidden="false" customHeight="false" outlineLevel="0" collapsed="false">
      <c r="B60" s="32"/>
      <c r="C60" s="25"/>
      <c r="D60" s="25"/>
      <c r="E60" s="33"/>
      <c r="F60" s="25"/>
      <c r="G60" s="22" t="str">
        <f aca="false">IF(OR(B60="",E60=""),"",E60/MAX(1,N(F60)))</f>
        <v/>
      </c>
      <c r="H60" s="21" t="str">
        <f aca="false">IF(B60="","",DATE(YEAR(B60),MONTH(B60)+IF(DAY(B60)&gt;='Painel do cartão'!$C$7,1,0),1))</f>
        <v/>
      </c>
      <c r="I60" s="21" t="str">
        <f aca="false">IF(H60="","",EDATE(H60,MAX(1,N(F60))-1))</f>
        <v/>
      </c>
      <c r="J60" s="22" t="str">
        <f aca="false">IF(H60="","",G60*MAX(0,(YEAR(I60)-YEAR('Painel do cartão'!$C$9))*12+MONTH(I60)-MONTH('Painel do cartão'!$C$9)+1-MAX(0,(YEAR(H60)-YEAR('Painel do cartão'!$C$9))*12+MONTH(H60)-MONTH('Painel do cartão'!$C$9))))</f>
        <v/>
      </c>
    </row>
    <row r="61" customFormat="false" ht="15" hidden="false" customHeight="false" outlineLevel="0" collapsed="false">
      <c r="B61" s="34"/>
      <c r="C61" s="35"/>
      <c r="D61" s="35"/>
      <c r="E61" s="36"/>
      <c r="F61" s="35"/>
      <c r="G61" s="22" t="str">
        <f aca="false">IF(OR(B61="",E61=""),"",E61/MAX(1,N(F61)))</f>
        <v/>
      </c>
      <c r="H61" s="21" t="str">
        <f aca="false">IF(B61="","",DATE(YEAR(B61),MONTH(B61)+IF(DAY(B61)&gt;='Painel do cartão'!$C$7,1,0),1))</f>
        <v/>
      </c>
      <c r="I61" s="21" t="str">
        <f aca="false">IF(H61="","",EDATE(H61,MAX(1,N(F61))-1))</f>
        <v/>
      </c>
      <c r="J61" s="22" t="str">
        <f aca="false">IF(H61="","",G61*MAX(0,(YEAR(I61)-YEAR('Painel do cartão'!$C$9))*12+MONTH(I61)-MONTH('Painel do cartão'!$C$9)+1-MAX(0,(YEAR(H61)-YEAR('Painel do cartão'!$C$9))*12+MONTH(H61)-MONTH('Painel do cartão'!$C$9))))</f>
        <v/>
      </c>
    </row>
    <row r="62" customFormat="false" ht="15" hidden="false" customHeight="false" outlineLevel="0" collapsed="false">
      <c r="B62" s="32"/>
      <c r="C62" s="25"/>
      <c r="D62" s="25"/>
      <c r="E62" s="33"/>
      <c r="F62" s="25"/>
      <c r="G62" s="22" t="str">
        <f aca="false">IF(OR(B62="",E62=""),"",E62/MAX(1,N(F62)))</f>
        <v/>
      </c>
      <c r="H62" s="21" t="str">
        <f aca="false">IF(B62="","",DATE(YEAR(B62),MONTH(B62)+IF(DAY(B62)&gt;='Painel do cartão'!$C$7,1,0),1))</f>
        <v/>
      </c>
      <c r="I62" s="21" t="str">
        <f aca="false">IF(H62="","",EDATE(H62,MAX(1,N(F62))-1))</f>
        <v/>
      </c>
      <c r="J62" s="22" t="str">
        <f aca="false">IF(H62="","",G62*MAX(0,(YEAR(I62)-YEAR('Painel do cartão'!$C$9))*12+MONTH(I62)-MONTH('Painel do cartão'!$C$9)+1-MAX(0,(YEAR(H62)-YEAR('Painel do cartão'!$C$9))*12+MONTH(H62)-MONTH('Painel do cartão'!$C$9))))</f>
        <v/>
      </c>
    </row>
    <row r="63" customFormat="false" ht="15" hidden="false" customHeight="false" outlineLevel="0" collapsed="false">
      <c r="B63" s="34"/>
      <c r="C63" s="35"/>
      <c r="D63" s="35"/>
      <c r="E63" s="36"/>
      <c r="F63" s="35"/>
      <c r="G63" s="22" t="str">
        <f aca="false">IF(OR(B63="",E63=""),"",E63/MAX(1,N(F63)))</f>
        <v/>
      </c>
      <c r="H63" s="21" t="str">
        <f aca="false">IF(B63="","",DATE(YEAR(B63),MONTH(B63)+IF(DAY(B63)&gt;='Painel do cartão'!$C$7,1,0),1))</f>
        <v/>
      </c>
      <c r="I63" s="21" t="str">
        <f aca="false">IF(H63="","",EDATE(H63,MAX(1,N(F63))-1))</f>
        <v/>
      </c>
      <c r="J63" s="22" t="str">
        <f aca="false">IF(H63="","",G63*MAX(0,(YEAR(I63)-YEAR('Painel do cartão'!$C$9))*12+MONTH(I63)-MONTH('Painel do cartão'!$C$9)+1-MAX(0,(YEAR(H63)-YEAR('Painel do cartão'!$C$9))*12+MONTH(H63)-MONTH('Painel do cartão'!$C$9))))</f>
        <v/>
      </c>
    </row>
    <row r="64" customFormat="false" ht="15" hidden="false" customHeight="false" outlineLevel="0" collapsed="false">
      <c r="B64" s="32"/>
      <c r="C64" s="25"/>
      <c r="D64" s="25"/>
      <c r="E64" s="33"/>
      <c r="F64" s="25"/>
      <c r="G64" s="22" t="str">
        <f aca="false">IF(OR(B64="",E64=""),"",E64/MAX(1,N(F64)))</f>
        <v/>
      </c>
      <c r="H64" s="21" t="str">
        <f aca="false">IF(B64="","",DATE(YEAR(B64),MONTH(B64)+IF(DAY(B64)&gt;='Painel do cartão'!$C$7,1,0),1))</f>
        <v/>
      </c>
      <c r="I64" s="21" t="str">
        <f aca="false">IF(H64="","",EDATE(H64,MAX(1,N(F64))-1))</f>
        <v/>
      </c>
      <c r="J64" s="22" t="str">
        <f aca="false">IF(H64="","",G64*MAX(0,(YEAR(I64)-YEAR('Painel do cartão'!$C$9))*12+MONTH(I64)-MONTH('Painel do cartão'!$C$9)+1-MAX(0,(YEAR(H64)-YEAR('Painel do cartão'!$C$9))*12+MONTH(H64)-MONTH('Painel do cartão'!$C$9))))</f>
        <v/>
      </c>
    </row>
    <row r="65" customFormat="false" ht="15" hidden="false" customHeight="false" outlineLevel="0" collapsed="false">
      <c r="B65" s="34"/>
      <c r="C65" s="35"/>
      <c r="D65" s="35"/>
      <c r="E65" s="36"/>
      <c r="F65" s="35"/>
      <c r="G65" s="22" t="str">
        <f aca="false">IF(OR(B65="",E65=""),"",E65/MAX(1,N(F65)))</f>
        <v/>
      </c>
      <c r="H65" s="21" t="str">
        <f aca="false">IF(B65="","",DATE(YEAR(B65),MONTH(B65)+IF(DAY(B65)&gt;='Painel do cartão'!$C$7,1,0),1))</f>
        <v/>
      </c>
      <c r="I65" s="21" t="str">
        <f aca="false">IF(H65="","",EDATE(H65,MAX(1,N(F65))-1))</f>
        <v/>
      </c>
      <c r="J65" s="22" t="str">
        <f aca="false">IF(H65="","",G65*MAX(0,(YEAR(I65)-YEAR('Painel do cartão'!$C$9))*12+MONTH(I65)-MONTH('Painel do cartão'!$C$9)+1-MAX(0,(YEAR(H65)-YEAR('Painel do cartão'!$C$9))*12+MONTH(H65)-MONTH('Painel do cartão'!$C$9))))</f>
        <v/>
      </c>
    </row>
    <row r="66" customFormat="false" ht="15" hidden="false" customHeight="false" outlineLevel="0" collapsed="false">
      <c r="B66" s="32"/>
      <c r="C66" s="25"/>
      <c r="D66" s="25"/>
      <c r="E66" s="33"/>
      <c r="F66" s="25"/>
      <c r="G66" s="22" t="str">
        <f aca="false">IF(OR(B66="",E66=""),"",E66/MAX(1,N(F66)))</f>
        <v/>
      </c>
      <c r="H66" s="21" t="str">
        <f aca="false">IF(B66="","",DATE(YEAR(B66),MONTH(B66)+IF(DAY(B66)&gt;='Painel do cartão'!$C$7,1,0),1))</f>
        <v/>
      </c>
      <c r="I66" s="21" t="str">
        <f aca="false">IF(H66="","",EDATE(H66,MAX(1,N(F66))-1))</f>
        <v/>
      </c>
      <c r="J66" s="22" t="str">
        <f aca="false">IF(H66="","",G66*MAX(0,(YEAR(I66)-YEAR('Painel do cartão'!$C$9))*12+MONTH(I66)-MONTH('Painel do cartão'!$C$9)+1-MAX(0,(YEAR(H66)-YEAR('Painel do cartão'!$C$9))*12+MONTH(H66)-MONTH('Painel do cartão'!$C$9))))</f>
        <v/>
      </c>
    </row>
    <row r="67" customFormat="false" ht="15" hidden="false" customHeight="false" outlineLevel="0" collapsed="false">
      <c r="B67" s="34"/>
      <c r="C67" s="35"/>
      <c r="D67" s="35"/>
      <c r="E67" s="36"/>
      <c r="F67" s="35"/>
      <c r="G67" s="22" t="str">
        <f aca="false">IF(OR(B67="",E67=""),"",E67/MAX(1,N(F67)))</f>
        <v/>
      </c>
      <c r="H67" s="21" t="str">
        <f aca="false">IF(B67="","",DATE(YEAR(B67),MONTH(B67)+IF(DAY(B67)&gt;='Painel do cartão'!$C$7,1,0),1))</f>
        <v/>
      </c>
      <c r="I67" s="21" t="str">
        <f aca="false">IF(H67="","",EDATE(H67,MAX(1,N(F67))-1))</f>
        <v/>
      </c>
      <c r="J67" s="22" t="str">
        <f aca="false">IF(H67="","",G67*MAX(0,(YEAR(I67)-YEAR('Painel do cartão'!$C$9))*12+MONTH(I67)-MONTH('Painel do cartão'!$C$9)+1-MAX(0,(YEAR(H67)-YEAR('Painel do cartão'!$C$9))*12+MONTH(H67)-MONTH('Painel do cartão'!$C$9))))</f>
        <v/>
      </c>
    </row>
    <row r="68" customFormat="false" ht="15" hidden="false" customHeight="false" outlineLevel="0" collapsed="false">
      <c r="B68" s="32"/>
      <c r="C68" s="25"/>
      <c r="D68" s="25"/>
      <c r="E68" s="33"/>
      <c r="F68" s="25"/>
      <c r="G68" s="22" t="str">
        <f aca="false">IF(OR(B68="",E68=""),"",E68/MAX(1,N(F68)))</f>
        <v/>
      </c>
      <c r="H68" s="21" t="str">
        <f aca="false">IF(B68="","",DATE(YEAR(B68),MONTH(B68)+IF(DAY(B68)&gt;='Painel do cartão'!$C$7,1,0),1))</f>
        <v/>
      </c>
      <c r="I68" s="21" t="str">
        <f aca="false">IF(H68="","",EDATE(H68,MAX(1,N(F68))-1))</f>
        <v/>
      </c>
      <c r="J68" s="22" t="str">
        <f aca="false">IF(H68="","",G68*MAX(0,(YEAR(I68)-YEAR('Painel do cartão'!$C$9))*12+MONTH(I68)-MONTH('Painel do cartão'!$C$9)+1-MAX(0,(YEAR(H68)-YEAR('Painel do cartão'!$C$9))*12+MONTH(H68)-MONTH('Painel do cartão'!$C$9))))</f>
        <v/>
      </c>
    </row>
    <row r="69" customFormat="false" ht="15" hidden="false" customHeight="false" outlineLevel="0" collapsed="false">
      <c r="B69" s="34"/>
      <c r="C69" s="35"/>
      <c r="D69" s="35"/>
      <c r="E69" s="36"/>
      <c r="F69" s="35"/>
      <c r="G69" s="22" t="str">
        <f aca="false">IF(OR(B69="",E69=""),"",E69/MAX(1,N(F69)))</f>
        <v/>
      </c>
      <c r="H69" s="21" t="str">
        <f aca="false">IF(B69="","",DATE(YEAR(B69),MONTH(B69)+IF(DAY(B69)&gt;='Painel do cartão'!$C$7,1,0),1))</f>
        <v/>
      </c>
      <c r="I69" s="21" t="str">
        <f aca="false">IF(H69="","",EDATE(H69,MAX(1,N(F69))-1))</f>
        <v/>
      </c>
      <c r="J69" s="22" t="str">
        <f aca="false">IF(H69="","",G69*MAX(0,(YEAR(I69)-YEAR('Painel do cartão'!$C$9))*12+MONTH(I69)-MONTH('Painel do cartão'!$C$9)+1-MAX(0,(YEAR(H69)-YEAR('Painel do cartão'!$C$9))*12+MONTH(H69)-MONTH('Painel do cartão'!$C$9))))</f>
        <v/>
      </c>
    </row>
    <row r="70" customFormat="false" ht="15" hidden="false" customHeight="false" outlineLevel="0" collapsed="false">
      <c r="B70" s="32"/>
      <c r="C70" s="25"/>
      <c r="D70" s="25"/>
      <c r="E70" s="33"/>
      <c r="F70" s="25"/>
      <c r="G70" s="22" t="str">
        <f aca="false">IF(OR(B70="",E70=""),"",E70/MAX(1,N(F70)))</f>
        <v/>
      </c>
      <c r="H70" s="21" t="str">
        <f aca="false">IF(B70="","",DATE(YEAR(B70),MONTH(B70)+IF(DAY(B70)&gt;='Painel do cartão'!$C$7,1,0),1))</f>
        <v/>
      </c>
      <c r="I70" s="21" t="str">
        <f aca="false">IF(H70="","",EDATE(H70,MAX(1,N(F70))-1))</f>
        <v/>
      </c>
      <c r="J70" s="22" t="str">
        <f aca="false">IF(H70="","",G70*MAX(0,(YEAR(I70)-YEAR('Painel do cartão'!$C$9))*12+MONTH(I70)-MONTH('Painel do cartão'!$C$9)+1-MAX(0,(YEAR(H70)-YEAR('Painel do cartão'!$C$9))*12+MONTH(H70)-MONTH('Painel do cartão'!$C$9))))</f>
        <v/>
      </c>
    </row>
    <row r="71" customFormat="false" ht="15" hidden="false" customHeight="false" outlineLevel="0" collapsed="false">
      <c r="B71" s="34"/>
      <c r="C71" s="35"/>
      <c r="D71" s="35"/>
      <c r="E71" s="36"/>
      <c r="F71" s="35"/>
      <c r="G71" s="22" t="str">
        <f aca="false">IF(OR(B71="",E71=""),"",E71/MAX(1,N(F71)))</f>
        <v/>
      </c>
      <c r="H71" s="21" t="str">
        <f aca="false">IF(B71="","",DATE(YEAR(B71),MONTH(B71)+IF(DAY(B71)&gt;='Painel do cartão'!$C$7,1,0),1))</f>
        <v/>
      </c>
      <c r="I71" s="21" t="str">
        <f aca="false">IF(H71="","",EDATE(H71,MAX(1,N(F71))-1))</f>
        <v/>
      </c>
      <c r="J71" s="22" t="str">
        <f aca="false">IF(H71="","",G71*MAX(0,(YEAR(I71)-YEAR('Painel do cartão'!$C$9))*12+MONTH(I71)-MONTH('Painel do cartão'!$C$9)+1-MAX(0,(YEAR(H71)-YEAR('Painel do cartão'!$C$9))*12+MONTH(H71)-MONTH('Painel do cartão'!$C$9))))</f>
        <v/>
      </c>
    </row>
    <row r="72" customFormat="false" ht="15" hidden="false" customHeight="false" outlineLevel="0" collapsed="false">
      <c r="B72" s="32"/>
      <c r="C72" s="25"/>
      <c r="D72" s="25"/>
      <c r="E72" s="33"/>
      <c r="F72" s="25"/>
      <c r="G72" s="22" t="str">
        <f aca="false">IF(OR(B72="",E72=""),"",E72/MAX(1,N(F72)))</f>
        <v/>
      </c>
      <c r="H72" s="21" t="str">
        <f aca="false">IF(B72="","",DATE(YEAR(B72),MONTH(B72)+IF(DAY(B72)&gt;='Painel do cartão'!$C$7,1,0),1))</f>
        <v/>
      </c>
      <c r="I72" s="21" t="str">
        <f aca="false">IF(H72="","",EDATE(H72,MAX(1,N(F72))-1))</f>
        <v/>
      </c>
      <c r="J72" s="22" t="str">
        <f aca="false">IF(H72="","",G72*MAX(0,(YEAR(I72)-YEAR('Painel do cartão'!$C$9))*12+MONTH(I72)-MONTH('Painel do cartão'!$C$9)+1-MAX(0,(YEAR(H72)-YEAR('Painel do cartão'!$C$9))*12+MONTH(H72)-MONTH('Painel do cartão'!$C$9))))</f>
        <v/>
      </c>
    </row>
    <row r="73" customFormat="false" ht="15" hidden="false" customHeight="false" outlineLevel="0" collapsed="false">
      <c r="B73" s="34"/>
      <c r="C73" s="35"/>
      <c r="D73" s="35"/>
      <c r="E73" s="36"/>
      <c r="F73" s="35"/>
      <c r="G73" s="22" t="str">
        <f aca="false">IF(OR(B73="",E73=""),"",E73/MAX(1,N(F73)))</f>
        <v/>
      </c>
      <c r="H73" s="21" t="str">
        <f aca="false">IF(B73="","",DATE(YEAR(B73),MONTH(B73)+IF(DAY(B73)&gt;='Painel do cartão'!$C$7,1,0),1))</f>
        <v/>
      </c>
      <c r="I73" s="21" t="str">
        <f aca="false">IF(H73="","",EDATE(H73,MAX(1,N(F73))-1))</f>
        <v/>
      </c>
      <c r="J73" s="22" t="str">
        <f aca="false">IF(H73="","",G73*MAX(0,(YEAR(I73)-YEAR('Painel do cartão'!$C$9))*12+MONTH(I73)-MONTH('Painel do cartão'!$C$9)+1-MAX(0,(YEAR(H73)-YEAR('Painel do cartão'!$C$9))*12+MONTH(H73)-MONTH('Painel do cartão'!$C$9))))</f>
        <v/>
      </c>
    </row>
    <row r="74" customFormat="false" ht="15" hidden="false" customHeight="false" outlineLevel="0" collapsed="false">
      <c r="B74" s="32"/>
      <c r="C74" s="25"/>
      <c r="D74" s="25"/>
      <c r="E74" s="33"/>
      <c r="F74" s="25"/>
      <c r="G74" s="22" t="str">
        <f aca="false">IF(OR(B74="",E74=""),"",E74/MAX(1,N(F74)))</f>
        <v/>
      </c>
      <c r="H74" s="21" t="str">
        <f aca="false">IF(B74="","",DATE(YEAR(B74),MONTH(B74)+IF(DAY(B74)&gt;='Painel do cartão'!$C$7,1,0),1))</f>
        <v/>
      </c>
      <c r="I74" s="21" t="str">
        <f aca="false">IF(H74="","",EDATE(H74,MAX(1,N(F74))-1))</f>
        <v/>
      </c>
      <c r="J74" s="22" t="str">
        <f aca="false">IF(H74="","",G74*MAX(0,(YEAR(I74)-YEAR('Painel do cartão'!$C$9))*12+MONTH(I74)-MONTH('Painel do cartão'!$C$9)+1-MAX(0,(YEAR(H74)-YEAR('Painel do cartão'!$C$9))*12+MONTH(H74)-MONTH('Painel do cartão'!$C$9))))</f>
        <v/>
      </c>
    </row>
    <row r="75" customFormat="false" ht="15" hidden="false" customHeight="false" outlineLevel="0" collapsed="false">
      <c r="B75" s="34"/>
      <c r="C75" s="35"/>
      <c r="D75" s="35"/>
      <c r="E75" s="36"/>
      <c r="F75" s="35"/>
      <c r="G75" s="22" t="str">
        <f aca="false">IF(OR(B75="",E75=""),"",E75/MAX(1,N(F75)))</f>
        <v/>
      </c>
      <c r="H75" s="21" t="str">
        <f aca="false">IF(B75="","",DATE(YEAR(B75),MONTH(B75)+IF(DAY(B75)&gt;='Painel do cartão'!$C$7,1,0),1))</f>
        <v/>
      </c>
      <c r="I75" s="21" t="str">
        <f aca="false">IF(H75="","",EDATE(H75,MAX(1,N(F75))-1))</f>
        <v/>
      </c>
      <c r="J75" s="22" t="str">
        <f aca="false">IF(H75="","",G75*MAX(0,(YEAR(I75)-YEAR('Painel do cartão'!$C$9))*12+MONTH(I75)-MONTH('Painel do cartão'!$C$9)+1-MAX(0,(YEAR(H75)-YEAR('Painel do cartão'!$C$9))*12+MONTH(H75)-MONTH('Painel do cartão'!$C$9))))</f>
        <v/>
      </c>
    </row>
    <row r="76" customFormat="false" ht="15" hidden="false" customHeight="false" outlineLevel="0" collapsed="false">
      <c r="B76" s="32"/>
      <c r="C76" s="25"/>
      <c r="D76" s="25"/>
      <c r="E76" s="33"/>
      <c r="F76" s="25"/>
      <c r="G76" s="22" t="str">
        <f aca="false">IF(OR(B76="",E76=""),"",E76/MAX(1,N(F76)))</f>
        <v/>
      </c>
      <c r="H76" s="21" t="str">
        <f aca="false">IF(B76="","",DATE(YEAR(B76),MONTH(B76)+IF(DAY(B76)&gt;='Painel do cartão'!$C$7,1,0),1))</f>
        <v/>
      </c>
      <c r="I76" s="21" t="str">
        <f aca="false">IF(H76="","",EDATE(H76,MAX(1,N(F76))-1))</f>
        <v/>
      </c>
      <c r="J76" s="22" t="str">
        <f aca="false">IF(H76="","",G76*MAX(0,(YEAR(I76)-YEAR('Painel do cartão'!$C$9))*12+MONTH(I76)-MONTH('Painel do cartão'!$C$9)+1-MAX(0,(YEAR(H76)-YEAR('Painel do cartão'!$C$9))*12+MONTH(H76)-MONTH('Painel do cartão'!$C$9))))</f>
        <v/>
      </c>
    </row>
    <row r="77" customFormat="false" ht="15" hidden="false" customHeight="false" outlineLevel="0" collapsed="false">
      <c r="B77" s="34"/>
      <c r="C77" s="35"/>
      <c r="D77" s="35"/>
      <c r="E77" s="36"/>
      <c r="F77" s="35"/>
      <c r="G77" s="22" t="str">
        <f aca="false">IF(OR(B77="",E77=""),"",E77/MAX(1,N(F77)))</f>
        <v/>
      </c>
      <c r="H77" s="21" t="str">
        <f aca="false">IF(B77="","",DATE(YEAR(B77),MONTH(B77)+IF(DAY(B77)&gt;='Painel do cartão'!$C$7,1,0),1))</f>
        <v/>
      </c>
      <c r="I77" s="21" t="str">
        <f aca="false">IF(H77="","",EDATE(H77,MAX(1,N(F77))-1))</f>
        <v/>
      </c>
      <c r="J77" s="22" t="str">
        <f aca="false">IF(H77="","",G77*MAX(0,(YEAR(I77)-YEAR('Painel do cartão'!$C$9))*12+MONTH(I77)-MONTH('Painel do cartão'!$C$9)+1-MAX(0,(YEAR(H77)-YEAR('Painel do cartão'!$C$9))*12+MONTH(H77)-MONTH('Painel do cartão'!$C$9))))</f>
        <v/>
      </c>
    </row>
    <row r="78" customFormat="false" ht="15" hidden="false" customHeight="false" outlineLevel="0" collapsed="false">
      <c r="B78" s="32"/>
      <c r="C78" s="25"/>
      <c r="D78" s="25"/>
      <c r="E78" s="33"/>
      <c r="F78" s="25"/>
      <c r="G78" s="22" t="str">
        <f aca="false">IF(OR(B78="",E78=""),"",E78/MAX(1,N(F78)))</f>
        <v/>
      </c>
      <c r="H78" s="21" t="str">
        <f aca="false">IF(B78="","",DATE(YEAR(B78),MONTH(B78)+IF(DAY(B78)&gt;='Painel do cartão'!$C$7,1,0),1))</f>
        <v/>
      </c>
      <c r="I78" s="21" t="str">
        <f aca="false">IF(H78="","",EDATE(H78,MAX(1,N(F78))-1))</f>
        <v/>
      </c>
      <c r="J78" s="22" t="str">
        <f aca="false">IF(H78="","",G78*MAX(0,(YEAR(I78)-YEAR('Painel do cartão'!$C$9))*12+MONTH(I78)-MONTH('Painel do cartão'!$C$9)+1-MAX(0,(YEAR(H78)-YEAR('Painel do cartão'!$C$9))*12+MONTH(H78)-MONTH('Painel do cartão'!$C$9))))</f>
        <v/>
      </c>
    </row>
    <row r="79" customFormat="false" ht="15" hidden="false" customHeight="false" outlineLevel="0" collapsed="false">
      <c r="B79" s="34"/>
      <c r="C79" s="35"/>
      <c r="D79" s="35"/>
      <c r="E79" s="36"/>
      <c r="F79" s="35"/>
      <c r="G79" s="22" t="str">
        <f aca="false">IF(OR(B79="",E79=""),"",E79/MAX(1,N(F79)))</f>
        <v/>
      </c>
      <c r="H79" s="21" t="str">
        <f aca="false">IF(B79="","",DATE(YEAR(B79),MONTH(B79)+IF(DAY(B79)&gt;='Painel do cartão'!$C$7,1,0),1))</f>
        <v/>
      </c>
      <c r="I79" s="21" t="str">
        <f aca="false">IF(H79="","",EDATE(H79,MAX(1,N(F79))-1))</f>
        <v/>
      </c>
      <c r="J79" s="22" t="str">
        <f aca="false">IF(H79="","",G79*MAX(0,(YEAR(I79)-YEAR('Painel do cartão'!$C$9))*12+MONTH(I79)-MONTH('Painel do cartão'!$C$9)+1-MAX(0,(YEAR(H79)-YEAR('Painel do cartão'!$C$9))*12+MONTH(H79)-MONTH('Painel do cartão'!$C$9))))</f>
        <v/>
      </c>
    </row>
    <row r="80" customFormat="false" ht="15" hidden="false" customHeight="false" outlineLevel="0" collapsed="false">
      <c r="B80" s="32"/>
      <c r="C80" s="25"/>
      <c r="D80" s="25"/>
      <c r="E80" s="33"/>
      <c r="F80" s="25"/>
      <c r="G80" s="22" t="str">
        <f aca="false">IF(OR(B80="",E80=""),"",E80/MAX(1,N(F80)))</f>
        <v/>
      </c>
      <c r="H80" s="21" t="str">
        <f aca="false">IF(B80="","",DATE(YEAR(B80),MONTH(B80)+IF(DAY(B80)&gt;='Painel do cartão'!$C$7,1,0),1))</f>
        <v/>
      </c>
      <c r="I80" s="21" t="str">
        <f aca="false">IF(H80="","",EDATE(H80,MAX(1,N(F80))-1))</f>
        <v/>
      </c>
      <c r="J80" s="22" t="str">
        <f aca="false">IF(H80="","",G80*MAX(0,(YEAR(I80)-YEAR('Painel do cartão'!$C$9))*12+MONTH(I80)-MONTH('Painel do cartão'!$C$9)+1-MAX(0,(YEAR(H80)-YEAR('Painel do cartão'!$C$9))*12+MONTH(H80)-MONTH('Painel do cartão'!$C$9))))</f>
        <v/>
      </c>
    </row>
    <row r="81" customFormat="false" ht="15" hidden="false" customHeight="false" outlineLevel="0" collapsed="false">
      <c r="B81" s="34"/>
      <c r="C81" s="35"/>
      <c r="D81" s="35"/>
      <c r="E81" s="36"/>
      <c r="F81" s="35"/>
      <c r="G81" s="22" t="str">
        <f aca="false">IF(OR(B81="",E81=""),"",E81/MAX(1,N(F81)))</f>
        <v/>
      </c>
      <c r="H81" s="21" t="str">
        <f aca="false">IF(B81="","",DATE(YEAR(B81),MONTH(B81)+IF(DAY(B81)&gt;='Painel do cartão'!$C$7,1,0),1))</f>
        <v/>
      </c>
      <c r="I81" s="21" t="str">
        <f aca="false">IF(H81="","",EDATE(H81,MAX(1,N(F81))-1))</f>
        <v/>
      </c>
      <c r="J81" s="22" t="str">
        <f aca="false">IF(H81="","",G81*MAX(0,(YEAR(I81)-YEAR('Painel do cartão'!$C$9))*12+MONTH(I81)-MONTH('Painel do cartão'!$C$9)+1-MAX(0,(YEAR(H81)-YEAR('Painel do cartão'!$C$9))*12+MONTH(H81)-MONTH('Painel do cartão'!$C$9))))</f>
        <v/>
      </c>
    </row>
    <row r="82" customFormat="false" ht="15" hidden="false" customHeight="false" outlineLevel="0" collapsed="false">
      <c r="B82" s="32"/>
      <c r="C82" s="25"/>
      <c r="D82" s="25"/>
      <c r="E82" s="33"/>
      <c r="F82" s="25"/>
      <c r="G82" s="22" t="str">
        <f aca="false">IF(OR(B82="",E82=""),"",E82/MAX(1,N(F82)))</f>
        <v/>
      </c>
      <c r="H82" s="21" t="str">
        <f aca="false">IF(B82="","",DATE(YEAR(B82),MONTH(B82)+IF(DAY(B82)&gt;='Painel do cartão'!$C$7,1,0),1))</f>
        <v/>
      </c>
      <c r="I82" s="21" t="str">
        <f aca="false">IF(H82="","",EDATE(H82,MAX(1,N(F82))-1))</f>
        <v/>
      </c>
      <c r="J82" s="22" t="str">
        <f aca="false">IF(H82="","",G82*MAX(0,(YEAR(I82)-YEAR('Painel do cartão'!$C$9))*12+MONTH(I82)-MONTH('Painel do cartão'!$C$9)+1-MAX(0,(YEAR(H82)-YEAR('Painel do cartão'!$C$9))*12+MONTH(H82)-MONTH('Painel do cartão'!$C$9))))</f>
        <v/>
      </c>
    </row>
    <row r="83" customFormat="false" ht="15" hidden="false" customHeight="false" outlineLevel="0" collapsed="false">
      <c r="B83" s="34"/>
      <c r="C83" s="35"/>
      <c r="D83" s="35"/>
      <c r="E83" s="36"/>
      <c r="F83" s="35"/>
      <c r="G83" s="22" t="str">
        <f aca="false">IF(OR(B83="",E83=""),"",E83/MAX(1,N(F83)))</f>
        <v/>
      </c>
      <c r="H83" s="21" t="str">
        <f aca="false">IF(B83="","",DATE(YEAR(B83),MONTH(B83)+IF(DAY(B83)&gt;='Painel do cartão'!$C$7,1,0),1))</f>
        <v/>
      </c>
      <c r="I83" s="21" t="str">
        <f aca="false">IF(H83="","",EDATE(H83,MAX(1,N(F83))-1))</f>
        <v/>
      </c>
      <c r="J83" s="22" t="str">
        <f aca="false">IF(H83="","",G83*MAX(0,(YEAR(I83)-YEAR('Painel do cartão'!$C$9))*12+MONTH(I83)-MONTH('Painel do cartão'!$C$9)+1-MAX(0,(YEAR(H83)-YEAR('Painel do cartão'!$C$9))*12+MONTH(H83)-MONTH('Painel do cartão'!$C$9))))</f>
        <v/>
      </c>
    </row>
    <row r="84" customFormat="false" ht="15" hidden="false" customHeight="false" outlineLevel="0" collapsed="false">
      <c r="B84" s="32"/>
      <c r="C84" s="25"/>
      <c r="D84" s="25"/>
      <c r="E84" s="33"/>
      <c r="F84" s="25"/>
      <c r="G84" s="22" t="str">
        <f aca="false">IF(OR(B84="",E84=""),"",E84/MAX(1,N(F84)))</f>
        <v/>
      </c>
      <c r="H84" s="21" t="str">
        <f aca="false">IF(B84="","",DATE(YEAR(B84),MONTH(B84)+IF(DAY(B84)&gt;='Painel do cartão'!$C$7,1,0),1))</f>
        <v/>
      </c>
      <c r="I84" s="21" t="str">
        <f aca="false">IF(H84="","",EDATE(H84,MAX(1,N(F84))-1))</f>
        <v/>
      </c>
      <c r="J84" s="22" t="str">
        <f aca="false">IF(H84="","",G84*MAX(0,(YEAR(I84)-YEAR('Painel do cartão'!$C$9))*12+MONTH(I84)-MONTH('Painel do cartão'!$C$9)+1-MAX(0,(YEAR(H84)-YEAR('Painel do cartão'!$C$9))*12+MONTH(H84)-MONTH('Painel do cartão'!$C$9))))</f>
        <v/>
      </c>
    </row>
    <row r="85" customFormat="false" ht="15" hidden="false" customHeight="false" outlineLevel="0" collapsed="false">
      <c r="B85" s="34"/>
      <c r="C85" s="35"/>
      <c r="D85" s="35"/>
      <c r="E85" s="36"/>
      <c r="F85" s="35"/>
      <c r="G85" s="22" t="str">
        <f aca="false">IF(OR(B85="",E85=""),"",E85/MAX(1,N(F85)))</f>
        <v/>
      </c>
      <c r="H85" s="21" t="str">
        <f aca="false">IF(B85="","",DATE(YEAR(B85),MONTH(B85)+IF(DAY(B85)&gt;='Painel do cartão'!$C$7,1,0),1))</f>
        <v/>
      </c>
      <c r="I85" s="21" t="str">
        <f aca="false">IF(H85="","",EDATE(H85,MAX(1,N(F85))-1))</f>
        <v/>
      </c>
      <c r="J85" s="22" t="str">
        <f aca="false">IF(H85="","",G85*MAX(0,(YEAR(I85)-YEAR('Painel do cartão'!$C$9))*12+MONTH(I85)-MONTH('Painel do cartão'!$C$9)+1-MAX(0,(YEAR(H85)-YEAR('Painel do cartão'!$C$9))*12+MONTH(H85)-MONTH('Painel do cartão'!$C$9))))</f>
        <v/>
      </c>
    </row>
    <row r="86" customFormat="false" ht="15" hidden="false" customHeight="false" outlineLevel="0" collapsed="false">
      <c r="B86" s="32"/>
      <c r="C86" s="25"/>
      <c r="D86" s="25"/>
      <c r="E86" s="33"/>
      <c r="F86" s="25"/>
      <c r="G86" s="22" t="str">
        <f aca="false">IF(OR(B86="",E86=""),"",E86/MAX(1,N(F86)))</f>
        <v/>
      </c>
      <c r="H86" s="21" t="str">
        <f aca="false">IF(B86="","",DATE(YEAR(B86),MONTH(B86)+IF(DAY(B86)&gt;='Painel do cartão'!$C$7,1,0),1))</f>
        <v/>
      </c>
      <c r="I86" s="21" t="str">
        <f aca="false">IF(H86="","",EDATE(H86,MAX(1,N(F86))-1))</f>
        <v/>
      </c>
      <c r="J86" s="22" t="str">
        <f aca="false">IF(H86="","",G86*MAX(0,(YEAR(I86)-YEAR('Painel do cartão'!$C$9))*12+MONTH(I86)-MONTH('Painel do cartão'!$C$9)+1-MAX(0,(YEAR(H86)-YEAR('Painel do cartão'!$C$9))*12+MONTH(H86)-MONTH('Painel do cartão'!$C$9))))</f>
        <v/>
      </c>
    </row>
    <row r="87" customFormat="false" ht="15" hidden="false" customHeight="false" outlineLevel="0" collapsed="false">
      <c r="B87" s="34"/>
      <c r="C87" s="35"/>
      <c r="D87" s="35"/>
      <c r="E87" s="36"/>
      <c r="F87" s="35"/>
      <c r="G87" s="22" t="str">
        <f aca="false">IF(OR(B87="",E87=""),"",E87/MAX(1,N(F87)))</f>
        <v/>
      </c>
      <c r="H87" s="21" t="str">
        <f aca="false">IF(B87="","",DATE(YEAR(B87),MONTH(B87)+IF(DAY(B87)&gt;='Painel do cartão'!$C$7,1,0),1))</f>
        <v/>
      </c>
      <c r="I87" s="21" t="str">
        <f aca="false">IF(H87="","",EDATE(H87,MAX(1,N(F87))-1))</f>
        <v/>
      </c>
      <c r="J87" s="22" t="str">
        <f aca="false">IF(H87="","",G87*MAX(0,(YEAR(I87)-YEAR('Painel do cartão'!$C$9))*12+MONTH(I87)-MONTH('Painel do cartão'!$C$9)+1-MAX(0,(YEAR(H87)-YEAR('Painel do cartão'!$C$9))*12+MONTH(H87)-MONTH('Painel do cartão'!$C$9))))</f>
        <v/>
      </c>
    </row>
    <row r="88" customFormat="false" ht="15" hidden="false" customHeight="false" outlineLevel="0" collapsed="false">
      <c r="B88" s="32"/>
      <c r="C88" s="25"/>
      <c r="D88" s="25"/>
      <c r="E88" s="33"/>
      <c r="F88" s="25"/>
      <c r="G88" s="22" t="str">
        <f aca="false">IF(OR(B88="",E88=""),"",E88/MAX(1,N(F88)))</f>
        <v/>
      </c>
      <c r="H88" s="21" t="str">
        <f aca="false">IF(B88="","",DATE(YEAR(B88),MONTH(B88)+IF(DAY(B88)&gt;='Painel do cartão'!$C$7,1,0),1))</f>
        <v/>
      </c>
      <c r="I88" s="21" t="str">
        <f aca="false">IF(H88="","",EDATE(H88,MAX(1,N(F88))-1))</f>
        <v/>
      </c>
      <c r="J88" s="22" t="str">
        <f aca="false">IF(H88="","",G88*MAX(0,(YEAR(I88)-YEAR('Painel do cartão'!$C$9))*12+MONTH(I88)-MONTH('Painel do cartão'!$C$9)+1-MAX(0,(YEAR(H88)-YEAR('Painel do cartão'!$C$9))*12+MONTH(H88)-MONTH('Painel do cartão'!$C$9))))</f>
        <v/>
      </c>
    </row>
    <row r="89" customFormat="false" ht="15" hidden="false" customHeight="false" outlineLevel="0" collapsed="false">
      <c r="B89" s="34"/>
      <c r="C89" s="35"/>
      <c r="D89" s="35"/>
      <c r="E89" s="36"/>
      <c r="F89" s="35"/>
      <c r="G89" s="22" t="str">
        <f aca="false">IF(OR(B89="",E89=""),"",E89/MAX(1,N(F89)))</f>
        <v/>
      </c>
      <c r="H89" s="21" t="str">
        <f aca="false">IF(B89="","",DATE(YEAR(B89),MONTH(B89)+IF(DAY(B89)&gt;='Painel do cartão'!$C$7,1,0),1))</f>
        <v/>
      </c>
      <c r="I89" s="21" t="str">
        <f aca="false">IF(H89="","",EDATE(H89,MAX(1,N(F89))-1))</f>
        <v/>
      </c>
      <c r="J89" s="22" t="str">
        <f aca="false">IF(H89="","",G89*MAX(0,(YEAR(I89)-YEAR('Painel do cartão'!$C$9))*12+MONTH(I89)-MONTH('Painel do cartão'!$C$9)+1-MAX(0,(YEAR(H89)-YEAR('Painel do cartão'!$C$9))*12+MONTH(H89)-MONTH('Painel do cartão'!$C$9))))</f>
        <v/>
      </c>
    </row>
    <row r="90" customFormat="false" ht="15" hidden="false" customHeight="false" outlineLevel="0" collapsed="false">
      <c r="B90" s="32"/>
      <c r="C90" s="25"/>
      <c r="D90" s="25"/>
      <c r="E90" s="33"/>
      <c r="F90" s="25"/>
      <c r="G90" s="22" t="str">
        <f aca="false">IF(OR(B90="",E90=""),"",E90/MAX(1,N(F90)))</f>
        <v/>
      </c>
      <c r="H90" s="21" t="str">
        <f aca="false">IF(B90="","",DATE(YEAR(B90),MONTH(B90)+IF(DAY(B90)&gt;='Painel do cartão'!$C$7,1,0),1))</f>
        <v/>
      </c>
      <c r="I90" s="21" t="str">
        <f aca="false">IF(H90="","",EDATE(H90,MAX(1,N(F90))-1))</f>
        <v/>
      </c>
      <c r="J90" s="22" t="str">
        <f aca="false">IF(H90="","",G90*MAX(0,(YEAR(I90)-YEAR('Painel do cartão'!$C$9))*12+MONTH(I90)-MONTH('Painel do cartão'!$C$9)+1-MAX(0,(YEAR(H90)-YEAR('Painel do cartão'!$C$9))*12+MONTH(H90)-MONTH('Painel do cartão'!$C$9))))</f>
        <v/>
      </c>
    </row>
    <row r="91" customFormat="false" ht="15" hidden="false" customHeight="false" outlineLevel="0" collapsed="false">
      <c r="B91" s="34"/>
      <c r="C91" s="35"/>
      <c r="D91" s="35"/>
      <c r="E91" s="36"/>
      <c r="F91" s="35"/>
      <c r="G91" s="22" t="str">
        <f aca="false">IF(OR(B91="",E91=""),"",E91/MAX(1,N(F91)))</f>
        <v/>
      </c>
      <c r="H91" s="21" t="str">
        <f aca="false">IF(B91="","",DATE(YEAR(B91),MONTH(B91)+IF(DAY(B91)&gt;='Painel do cartão'!$C$7,1,0),1))</f>
        <v/>
      </c>
      <c r="I91" s="21" t="str">
        <f aca="false">IF(H91="","",EDATE(H91,MAX(1,N(F91))-1))</f>
        <v/>
      </c>
      <c r="J91" s="22" t="str">
        <f aca="false">IF(H91="","",G91*MAX(0,(YEAR(I91)-YEAR('Painel do cartão'!$C$9))*12+MONTH(I91)-MONTH('Painel do cartão'!$C$9)+1-MAX(0,(YEAR(H91)-YEAR('Painel do cartão'!$C$9))*12+MONTH(H91)-MONTH('Painel do cartão'!$C$9))))</f>
        <v/>
      </c>
    </row>
    <row r="92" customFormat="false" ht="15" hidden="false" customHeight="false" outlineLevel="0" collapsed="false">
      <c r="B92" s="32"/>
      <c r="C92" s="25"/>
      <c r="D92" s="25"/>
      <c r="E92" s="33"/>
      <c r="F92" s="25"/>
      <c r="G92" s="22" t="str">
        <f aca="false">IF(OR(B92="",E92=""),"",E92/MAX(1,N(F92)))</f>
        <v/>
      </c>
      <c r="H92" s="21" t="str">
        <f aca="false">IF(B92="","",DATE(YEAR(B92),MONTH(B92)+IF(DAY(B92)&gt;='Painel do cartão'!$C$7,1,0),1))</f>
        <v/>
      </c>
      <c r="I92" s="21" t="str">
        <f aca="false">IF(H92="","",EDATE(H92,MAX(1,N(F92))-1))</f>
        <v/>
      </c>
      <c r="J92" s="22" t="str">
        <f aca="false">IF(H92="","",G92*MAX(0,(YEAR(I92)-YEAR('Painel do cartão'!$C$9))*12+MONTH(I92)-MONTH('Painel do cartão'!$C$9)+1-MAX(0,(YEAR(H92)-YEAR('Painel do cartão'!$C$9))*12+MONTH(H92)-MONTH('Painel do cartão'!$C$9))))</f>
        <v/>
      </c>
    </row>
    <row r="93" customFormat="false" ht="15" hidden="false" customHeight="false" outlineLevel="0" collapsed="false">
      <c r="B93" s="34"/>
      <c r="C93" s="35"/>
      <c r="D93" s="35"/>
      <c r="E93" s="36"/>
      <c r="F93" s="35"/>
      <c r="G93" s="22" t="str">
        <f aca="false">IF(OR(B93="",E93=""),"",E93/MAX(1,N(F93)))</f>
        <v/>
      </c>
      <c r="H93" s="21" t="str">
        <f aca="false">IF(B93="","",DATE(YEAR(B93),MONTH(B93)+IF(DAY(B93)&gt;='Painel do cartão'!$C$7,1,0),1))</f>
        <v/>
      </c>
      <c r="I93" s="21" t="str">
        <f aca="false">IF(H93="","",EDATE(H93,MAX(1,N(F93))-1))</f>
        <v/>
      </c>
      <c r="J93" s="22" t="str">
        <f aca="false">IF(H93="","",G93*MAX(0,(YEAR(I93)-YEAR('Painel do cartão'!$C$9))*12+MONTH(I93)-MONTH('Painel do cartão'!$C$9)+1-MAX(0,(YEAR(H93)-YEAR('Painel do cartão'!$C$9))*12+MONTH(H93)-MONTH('Painel do cartão'!$C$9))))</f>
        <v/>
      </c>
    </row>
    <row r="94" customFormat="false" ht="15" hidden="false" customHeight="false" outlineLevel="0" collapsed="false">
      <c r="B94" s="32"/>
      <c r="C94" s="25"/>
      <c r="D94" s="25"/>
      <c r="E94" s="33"/>
      <c r="F94" s="25"/>
      <c r="G94" s="22" t="str">
        <f aca="false">IF(OR(B94="",E94=""),"",E94/MAX(1,N(F94)))</f>
        <v/>
      </c>
      <c r="H94" s="21" t="str">
        <f aca="false">IF(B94="","",DATE(YEAR(B94),MONTH(B94)+IF(DAY(B94)&gt;='Painel do cartão'!$C$7,1,0),1))</f>
        <v/>
      </c>
      <c r="I94" s="21" t="str">
        <f aca="false">IF(H94="","",EDATE(H94,MAX(1,N(F94))-1))</f>
        <v/>
      </c>
      <c r="J94" s="22" t="str">
        <f aca="false">IF(H94="","",G94*MAX(0,(YEAR(I94)-YEAR('Painel do cartão'!$C$9))*12+MONTH(I94)-MONTH('Painel do cartão'!$C$9)+1-MAX(0,(YEAR(H94)-YEAR('Painel do cartão'!$C$9))*12+MONTH(H94)-MONTH('Painel do cartão'!$C$9))))</f>
        <v/>
      </c>
    </row>
    <row r="95" customFormat="false" ht="15" hidden="false" customHeight="false" outlineLevel="0" collapsed="false">
      <c r="B95" s="34"/>
      <c r="C95" s="35"/>
      <c r="D95" s="35"/>
      <c r="E95" s="36"/>
      <c r="F95" s="35"/>
      <c r="G95" s="22" t="str">
        <f aca="false">IF(OR(B95="",E95=""),"",E95/MAX(1,N(F95)))</f>
        <v/>
      </c>
      <c r="H95" s="21" t="str">
        <f aca="false">IF(B95="","",DATE(YEAR(B95),MONTH(B95)+IF(DAY(B95)&gt;='Painel do cartão'!$C$7,1,0),1))</f>
        <v/>
      </c>
      <c r="I95" s="21" t="str">
        <f aca="false">IF(H95="","",EDATE(H95,MAX(1,N(F95))-1))</f>
        <v/>
      </c>
      <c r="J95" s="22" t="str">
        <f aca="false">IF(H95="","",G95*MAX(0,(YEAR(I95)-YEAR('Painel do cartão'!$C$9))*12+MONTH(I95)-MONTH('Painel do cartão'!$C$9)+1-MAX(0,(YEAR(H95)-YEAR('Painel do cartão'!$C$9))*12+MONTH(H95)-MONTH('Painel do cartão'!$C$9))))</f>
        <v/>
      </c>
    </row>
    <row r="96" customFormat="false" ht="15" hidden="false" customHeight="false" outlineLevel="0" collapsed="false">
      <c r="B96" s="32"/>
      <c r="C96" s="25"/>
      <c r="D96" s="25"/>
      <c r="E96" s="33"/>
      <c r="F96" s="25"/>
      <c r="G96" s="22" t="str">
        <f aca="false">IF(OR(B96="",E96=""),"",E96/MAX(1,N(F96)))</f>
        <v/>
      </c>
      <c r="H96" s="21" t="str">
        <f aca="false">IF(B96="","",DATE(YEAR(B96),MONTH(B96)+IF(DAY(B96)&gt;='Painel do cartão'!$C$7,1,0),1))</f>
        <v/>
      </c>
      <c r="I96" s="21" t="str">
        <f aca="false">IF(H96="","",EDATE(H96,MAX(1,N(F96))-1))</f>
        <v/>
      </c>
      <c r="J96" s="22" t="str">
        <f aca="false">IF(H96="","",G96*MAX(0,(YEAR(I96)-YEAR('Painel do cartão'!$C$9))*12+MONTH(I96)-MONTH('Painel do cartão'!$C$9)+1-MAX(0,(YEAR(H96)-YEAR('Painel do cartão'!$C$9))*12+MONTH(H96)-MONTH('Painel do cartão'!$C$9))))</f>
        <v/>
      </c>
    </row>
    <row r="97" customFormat="false" ht="15" hidden="false" customHeight="false" outlineLevel="0" collapsed="false">
      <c r="B97" s="34"/>
      <c r="C97" s="35"/>
      <c r="D97" s="35"/>
      <c r="E97" s="36"/>
      <c r="F97" s="35"/>
      <c r="G97" s="22" t="str">
        <f aca="false">IF(OR(B97="",E97=""),"",E97/MAX(1,N(F97)))</f>
        <v/>
      </c>
      <c r="H97" s="21" t="str">
        <f aca="false">IF(B97="","",DATE(YEAR(B97),MONTH(B97)+IF(DAY(B97)&gt;='Painel do cartão'!$C$7,1,0),1))</f>
        <v/>
      </c>
      <c r="I97" s="21" t="str">
        <f aca="false">IF(H97="","",EDATE(H97,MAX(1,N(F97))-1))</f>
        <v/>
      </c>
      <c r="J97" s="22" t="str">
        <f aca="false">IF(H97="","",G97*MAX(0,(YEAR(I97)-YEAR('Painel do cartão'!$C$9))*12+MONTH(I97)-MONTH('Painel do cartão'!$C$9)+1-MAX(0,(YEAR(H97)-YEAR('Painel do cartão'!$C$9))*12+MONTH(H97)-MONTH('Painel do cartão'!$C$9))))</f>
        <v/>
      </c>
    </row>
    <row r="98" customFormat="false" ht="15" hidden="false" customHeight="false" outlineLevel="0" collapsed="false">
      <c r="B98" s="32"/>
      <c r="C98" s="25"/>
      <c r="D98" s="25"/>
      <c r="E98" s="33"/>
      <c r="F98" s="25"/>
      <c r="G98" s="22" t="str">
        <f aca="false">IF(OR(B98="",E98=""),"",E98/MAX(1,N(F98)))</f>
        <v/>
      </c>
      <c r="H98" s="21" t="str">
        <f aca="false">IF(B98="","",DATE(YEAR(B98),MONTH(B98)+IF(DAY(B98)&gt;='Painel do cartão'!$C$7,1,0),1))</f>
        <v/>
      </c>
      <c r="I98" s="21" t="str">
        <f aca="false">IF(H98="","",EDATE(H98,MAX(1,N(F98))-1))</f>
        <v/>
      </c>
      <c r="J98" s="22" t="str">
        <f aca="false">IF(H98="","",G98*MAX(0,(YEAR(I98)-YEAR('Painel do cartão'!$C$9))*12+MONTH(I98)-MONTH('Painel do cartão'!$C$9)+1-MAX(0,(YEAR(H98)-YEAR('Painel do cartão'!$C$9))*12+MONTH(H98)-MONTH('Painel do cartão'!$C$9))))</f>
        <v/>
      </c>
    </row>
    <row r="99" customFormat="false" ht="15" hidden="false" customHeight="false" outlineLevel="0" collapsed="false">
      <c r="B99" s="34"/>
      <c r="C99" s="35"/>
      <c r="D99" s="35"/>
      <c r="E99" s="36"/>
      <c r="F99" s="35"/>
      <c r="G99" s="22" t="str">
        <f aca="false">IF(OR(B99="",E99=""),"",E99/MAX(1,N(F99)))</f>
        <v/>
      </c>
      <c r="H99" s="21" t="str">
        <f aca="false">IF(B99="","",DATE(YEAR(B99),MONTH(B99)+IF(DAY(B99)&gt;='Painel do cartão'!$C$7,1,0),1))</f>
        <v/>
      </c>
      <c r="I99" s="21" t="str">
        <f aca="false">IF(H99="","",EDATE(H99,MAX(1,N(F99))-1))</f>
        <v/>
      </c>
      <c r="J99" s="22" t="str">
        <f aca="false">IF(H99="","",G99*MAX(0,(YEAR(I99)-YEAR('Painel do cartão'!$C$9))*12+MONTH(I99)-MONTH('Painel do cartão'!$C$9)+1-MAX(0,(YEAR(H99)-YEAR('Painel do cartão'!$C$9))*12+MONTH(H99)-MONTH('Painel do cartão'!$C$9))))</f>
        <v/>
      </c>
    </row>
    <row r="100" customFormat="false" ht="15" hidden="false" customHeight="false" outlineLevel="0" collapsed="false">
      <c r="B100" s="32"/>
      <c r="C100" s="25"/>
      <c r="D100" s="25"/>
      <c r="E100" s="33"/>
      <c r="F100" s="25"/>
      <c r="G100" s="22" t="str">
        <f aca="false">IF(OR(B100="",E100=""),"",E100/MAX(1,N(F100)))</f>
        <v/>
      </c>
      <c r="H100" s="21" t="str">
        <f aca="false">IF(B100="","",DATE(YEAR(B100),MONTH(B100)+IF(DAY(B100)&gt;='Painel do cartão'!$C$7,1,0),1))</f>
        <v/>
      </c>
      <c r="I100" s="21" t="str">
        <f aca="false">IF(H100="","",EDATE(H100,MAX(1,N(F100))-1))</f>
        <v/>
      </c>
      <c r="J100" s="22" t="str">
        <f aca="false">IF(H100="","",G100*MAX(0,(YEAR(I100)-YEAR('Painel do cartão'!$C$9))*12+MONTH(I100)-MONTH('Painel do cartão'!$C$9)+1-MAX(0,(YEAR(H100)-YEAR('Painel do cartão'!$C$9))*12+MONTH(H100)-MONTH('Painel do cartão'!$C$9))))</f>
        <v/>
      </c>
    </row>
    <row r="101" customFormat="false" ht="15" hidden="false" customHeight="false" outlineLevel="0" collapsed="false">
      <c r="B101" s="34"/>
      <c r="C101" s="35"/>
      <c r="D101" s="35"/>
      <c r="E101" s="36"/>
      <c r="F101" s="35"/>
      <c r="G101" s="22" t="str">
        <f aca="false">IF(OR(B101="",E101=""),"",E101/MAX(1,N(F101)))</f>
        <v/>
      </c>
      <c r="H101" s="21" t="str">
        <f aca="false">IF(B101="","",DATE(YEAR(B101),MONTH(B101)+IF(DAY(B101)&gt;='Painel do cartão'!$C$7,1,0),1))</f>
        <v/>
      </c>
      <c r="I101" s="21" t="str">
        <f aca="false">IF(H101="","",EDATE(H101,MAX(1,N(F101))-1))</f>
        <v/>
      </c>
      <c r="J101" s="22" t="str">
        <f aca="false">IF(H101="","",G101*MAX(0,(YEAR(I101)-YEAR('Painel do cartão'!$C$9))*12+MONTH(I101)-MONTH('Painel do cartão'!$C$9)+1-MAX(0,(YEAR(H101)-YEAR('Painel do cartão'!$C$9))*12+MONTH(H101)-MONTH('Painel do cartão'!$C$9))))</f>
        <v/>
      </c>
    </row>
    <row r="102" customFormat="false" ht="15" hidden="false" customHeight="false" outlineLevel="0" collapsed="false">
      <c r="B102" s="32"/>
      <c r="C102" s="25"/>
      <c r="D102" s="25"/>
      <c r="E102" s="33"/>
      <c r="F102" s="25"/>
      <c r="G102" s="22" t="str">
        <f aca="false">IF(OR(B102="",E102=""),"",E102/MAX(1,N(F102)))</f>
        <v/>
      </c>
      <c r="H102" s="21" t="str">
        <f aca="false">IF(B102="","",DATE(YEAR(B102),MONTH(B102)+IF(DAY(B102)&gt;='Painel do cartão'!$C$7,1,0),1))</f>
        <v/>
      </c>
      <c r="I102" s="21" t="str">
        <f aca="false">IF(H102="","",EDATE(H102,MAX(1,N(F102))-1))</f>
        <v/>
      </c>
      <c r="J102" s="22" t="str">
        <f aca="false">IF(H102="","",G102*MAX(0,(YEAR(I102)-YEAR('Painel do cartão'!$C$9))*12+MONTH(I102)-MONTH('Painel do cartão'!$C$9)+1-MAX(0,(YEAR(H102)-YEAR('Painel do cartão'!$C$9))*12+MONTH(H102)-MONTH('Painel do cartão'!$C$9))))</f>
        <v/>
      </c>
    </row>
    <row r="103" customFormat="false" ht="15" hidden="false" customHeight="false" outlineLevel="0" collapsed="false">
      <c r="B103" s="34"/>
      <c r="C103" s="35"/>
      <c r="D103" s="35"/>
      <c r="E103" s="36"/>
      <c r="F103" s="35"/>
      <c r="G103" s="22" t="str">
        <f aca="false">IF(OR(B103="",E103=""),"",E103/MAX(1,N(F103)))</f>
        <v/>
      </c>
      <c r="H103" s="21" t="str">
        <f aca="false">IF(B103="","",DATE(YEAR(B103),MONTH(B103)+IF(DAY(B103)&gt;='Painel do cartão'!$C$7,1,0),1))</f>
        <v/>
      </c>
      <c r="I103" s="21" t="str">
        <f aca="false">IF(H103="","",EDATE(H103,MAX(1,N(F103))-1))</f>
        <v/>
      </c>
      <c r="J103" s="22" t="str">
        <f aca="false">IF(H103="","",G103*MAX(0,(YEAR(I103)-YEAR('Painel do cartão'!$C$9))*12+MONTH(I103)-MONTH('Painel do cartão'!$C$9)+1-MAX(0,(YEAR(H103)-YEAR('Painel do cartão'!$C$9))*12+MONTH(H103)-MONTH('Painel do cartão'!$C$9))))</f>
        <v/>
      </c>
    </row>
    <row r="104" customFormat="false" ht="15" hidden="false" customHeight="false" outlineLevel="0" collapsed="false">
      <c r="B104" s="32"/>
      <c r="C104" s="25"/>
      <c r="D104" s="25"/>
      <c r="E104" s="33"/>
      <c r="F104" s="25"/>
      <c r="G104" s="22" t="str">
        <f aca="false">IF(OR(B104="",E104=""),"",E104/MAX(1,N(F104)))</f>
        <v/>
      </c>
      <c r="H104" s="21" t="str">
        <f aca="false">IF(B104="","",DATE(YEAR(B104),MONTH(B104)+IF(DAY(B104)&gt;='Painel do cartão'!$C$7,1,0),1))</f>
        <v/>
      </c>
      <c r="I104" s="21" t="str">
        <f aca="false">IF(H104="","",EDATE(H104,MAX(1,N(F104))-1))</f>
        <v/>
      </c>
      <c r="J104" s="22" t="str">
        <f aca="false">IF(H104="","",G104*MAX(0,(YEAR(I104)-YEAR('Painel do cartão'!$C$9))*12+MONTH(I104)-MONTH('Painel do cartão'!$C$9)+1-MAX(0,(YEAR(H104)-YEAR('Painel do cartão'!$C$9))*12+MONTH(H104)-MONTH('Painel do cartão'!$C$9))))</f>
        <v/>
      </c>
    </row>
    <row r="105" customFormat="false" ht="15" hidden="false" customHeight="false" outlineLevel="0" collapsed="false">
      <c r="B105" s="34"/>
      <c r="C105" s="35"/>
      <c r="D105" s="35"/>
      <c r="E105" s="36"/>
      <c r="F105" s="35"/>
      <c r="G105" s="22" t="str">
        <f aca="false">IF(OR(B105="",E105=""),"",E105/MAX(1,N(F105)))</f>
        <v/>
      </c>
      <c r="H105" s="21" t="str">
        <f aca="false">IF(B105="","",DATE(YEAR(B105),MONTH(B105)+IF(DAY(B105)&gt;='Painel do cartão'!$C$7,1,0),1))</f>
        <v/>
      </c>
      <c r="I105" s="21" t="str">
        <f aca="false">IF(H105="","",EDATE(H105,MAX(1,N(F105))-1))</f>
        <v/>
      </c>
      <c r="J105" s="22" t="str">
        <f aca="false">IF(H105="","",G105*MAX(0,(YEAR(I105)-YEAR('Painel do cartão'!$C$9))*12+MONTH(I105)-MONTH('Painel do cartão'!$C$9)+1-MAX(0,(YEAR(H105)-YEAR('Painel do cartão'!$C$9))*12+MONTH(H105)-MONTH('Painel do cartão'!$C$9))))</f>
        <v/>
      </c>
    </row>
    <row r="106" customFormat="false" ht="15" hidden="false" customHeight="false" outlineLevel="0" collapsed="false">
      <c r="B106" s="32"/>
      <c r="C106" s="25"/>
      <c r="D106" s="25"/>
      <c r="E106" s="33"/>
      <c r="F106" s="25"/>
      <c r="G106" s="22" t="str">
        <f aca="false">IF(OR(B106="",E106=""),"",E106/MAX(1,N(F106)))</f>
        <v/>
      </c>
      <c r="H106" s="21" t="str">
        <f aca="false">IF(B106="","",DATE(YEAR(B106),MONTH(B106)+IF(DAY(B106)&gt;='Painel do cartão'!$C$7,1,0),1))</f>
        <v/>
      </c>
      <c r="I106" s="21" t="str">
        <f aca="false">IF(H106="","",EDATE(H106,MAX(1,N(F106))-1))</f>
        <v/>
      </c>
      <c r="J106" s="22" t="str">
        <f aca="false">IF(H106="","",G106*MAX(0,(YEAR(I106)-YEAR('Painel do cartão'!$C$9))*12+MONTH(I106)-MONTH('Painel do cartão'!$C$9)+1-MAX(0,(YEAR(H106)-YEAR('Painel do cartão'!$C$9))*12+MONTH(H106)-MONTH('Painel do cartão'!$C$9))))</f>
        <v/>
      </c>
    </row>
    <row r="107" customFormat="false" ht="15" hidden="false" customHeight="false" outlineLevel="0" collapsed="false">
      <c r="B107" s="34"/>
      <c r="C107" s="35"/>
      <c r="D107" s="35"/>
      <c r="E107" s="36"/>
      <c r="F107" s="35"/>
      <c r="G107" s="22" t="str">
        <f aca="false">IF(OR(B107="",E107=""),"",E107/MAX(1,N(F107)))</f>
        <v/>
      </c>
      <c r="H107" s="21" t="str">
        <f aca="false">IF(B107="","",DATE(YEAR(B107),MONTH(B107)+IF(DAY(B107)&gt;='Painel do cartão'!$C$7,1,0),1))</f>
        <v/>
      </c>
      <c r="I107" s="21" t="str">
        <f aca="false">IF(H107="","",EDATE(H107,MAX(1,N(F107))-1))</f>
        <v/>
      </c>
      <c r="J107" s="22" t="str">
        <f aca="false">IF(H107="","",G107*MAX(0,(YEAR(I107)-YEAR('Painel do cartão'!$C$9))*12+MONTH(I107)-MONTH('Painel do cartão'!$C$9)+1-MAX(0,(YEAR(H107)-YEAR('Painel do cartão'!$C$9))*12+MONTH(H107)-MONTH('Painel do cartão'!$C$9))))</f>
        <v/>
      </c>
    </row>
    <row r="108" customFormat="false" ht="15" hidden="false" customHeight="false" outlineLevel="0" collapsed="false">
      <c r="B108" s="32"/>
      <c r="C108" s="25"/>
      <c r="D108" s="25"/>
      <c r="E108" s="33"/>
      <c r="F108" s="25"/>
      <c r="G108" s="22" t="str">
        <f aca="false">IF(OR(B108="",E108=""),"",E108/MAX(1,N(F108)))</f>
        <v/>
      </c>
      <c r="H108" s="21" t="str">
        <f aca="false">IF(B108="","",DATE(YEAR(B108),MONTH(B108)+IF(DAY(B108)&gt;='Painel do cartão'!$C$7,1,0),1))</f>
        <v/>
      </c>
      <c r="I108" s="21" t="str">
        <f aca="false">IF(H108="","",EDATE(H108,MAX(1,N(F108))-1))</f>
        <v/>
      </c>
      <c r="J108" s="22" t="str">
        <f aca="false">IF(H108="","",G108*MAX(0,(YEAR(I108)-YEAR('Painel do cartão'!$C$9))*12+MONTH(I108)-MONTH('Painel do cartão'!$C$9)+1-MAX(0,(YEAR(H108)-YEAR('Painel do cartão'!$C$9))*12+MONTH(H108)-MONTH('Painel do cartão'!$C$9))))</f>
        <v/>
      </c>
    </row>
    <row r="109" customFormat="false" ht="15" hidden="false" customHeight="false" outlineLevel="0" collapsed="false">
      <c r="B109" s="34"/>
      <c r="C109" s="35"/>
      <c r="D109" s="35"/>
      <c r="E109" s="36"/>
      <c r="F109" s="35"/>
      <c r="G109" s="22" t="str">
        <f aca="false">IF(OR(B109="",E109=""),"",E109/MAX(1,N(F109)))</f>
        <v/>
      </c>
      <c r="H109" s="21" t="str">
        <f aca="false">IF(B109="","",DATE(YEAR(B109),MONTH(B109)+IF(DAY(B109)&gt;='Painel do cartão'!$C$7,1,0),1))</f>
        <v/>
      </c>
      <c r="I109" s="21" t="str">
        <f aca="false">IF(H109="","",EDATE(H109,MAX(1,N(F109))-1))</f>
        <v/>
      </c>
      <c r="J109" s="22" t="str">
        <f aca="false">IF(H109="","",G109*MAX(0,(YEAR(I109)-YEAR('Painel do cartão'!$C$9))*12+MONTH(I109)-MONTH('Painel do cartão'!$C$9)+1-MAX(0,(YEAR(H109)-YEAR('Painel do cartão'!$C$9))*12+MONTH(H109)-MONTH('Painel do cartão'!$C$9))))</f>
        <v/>
      </c>
    </row>
    <row r="110" customFormat="false" ht="15" hidden="false" customHeight="false" outlineLevel="0" collapsed="false">
      <c r="B110" s="32"/>
      <c r="C110" s="25"/>
      <c r="D110" s="25"/>
      <c r="E110" s="33"/>
      <c r="F110" s="25"/>
      <c r="G110" s="22" t="str">
        <f aca="false">IF(OR(B110="",E110=""),"",E110/MAX(1,N(F110)))</f>
        <v/>
      </c>
      <c r="H110" s="21" t="str">
        <f aca="false">IF(B110="","",DATE(YEAR(B110),MONTH(B110)+IF(DAY(B110)&gt;='Painel do cartão'!$C$7,1,0),1))</f>
        <v/>
      </c>
      <c r="I110" s="21" t="str">
        <f aca="false">IF(H110="","",EDATE(H110,MAX(1,N(F110))-1))</f>
        <v/>
      </c>
      <c r="J110" s="22" t="str">
        <f aca="false">IF(H110="","",G110*MAX(0,(YEAR(I110)-YEAR('Painel do cartão'!$C$9))*12+MONTH(I110)-MONTH('Painel do cartão'!$C$9)+1-MAX(0,(YEAR(H110)-YEAR('Painel do cartão'!$C$9))*12+MONTH(H110)-MONTH('Painel do cartão'!$C$9))))</f>
        <v/>
      </c>
    </row>
    <row r="111" customFormat="false" ht="15" hidden="false" customHeight="false" outlineLevel="0" collapsed="false">
      <c r="B111" s="34"/>
      <c r="C111" s="35"/>
      <c r="D111" s="35"/>
      <c r="E111" s="36"/>
      <c r="F111" s="35"/>
      <c r="G111" s="22" t="str">
        <f aca="false">IF(OR(B111="",E111=""),"",E111/MAX(1,N(F111)))</f>
        <v/>
      </c>
      <c r="H111" s="21" t="str">
        <f aca="false">IF(B111="","",DATE(YEAR(B111),MONTH(B111)+IF(DAY(B111)&gt;='Painel do cartão'!$C$7,1,0),1))</f>
        <v/>
      </c>
      <c r="I111" s="21" t="str">
        <f aca="false">IF(H111="","",EDATE(H111,MAX(1,N(F111))-1))</f>
        <v/>
      </c>
      <c r="J111" s="22" t="str">
        <f aca="false">IF(H111="","",G111*MAX(0,(YEAR(I111)-YEAR('Painel do cartão'!$C$9))*12+MONTH(I111)-MONTH('Painel do cartão'!$C$9)+1-MAX(0,(YEAR(H111)-YEAR('Painel do cartão'!$C$9))*12+MONTH(H111)-MONTH('Painel do cartão'!$C$9))))</f>
        <v/>
      </c>
    </row>
    <row r="112" customFormat="false" ht="15" hidden="false" customHeight="false" outlineLevel="0" collapsed="false">
      <c r="B112" s="32"/>
      <c r="C112" s="25"/>
      <c r="D112" s="25"/>
      <c r="E112" s="33"/>
      <c r="F112" s="25"/>
      <c r="G112" s="22" t="str">
        <f aca="false">IF(OR(B112="",E112=""),"",E112/MAX(1,N(F112)))</f>
        <v/>
      </c>
      <c r="H112" s="21" t="str">
        <f aca="false">IF(B112="","",DATE(YEAR(B112),MONTH(B112)+IF(DAY(B112)&gt;='Painel do cartão'!$C$7,1,0),1))</f>
        <v/>
      </c>
      <c r="I112" s="21" t="str">
        <f aca="false">IF(H112="","",EDATE(H112,MAX(1,N(F112))-1))</f>
        <v/>
      </c>
      <c r="J112" s="22" t="str">
        <f aca="false">IF(H112="","",G112*MAX(0,(YEAR(I112)-YEAR('Painel do cartão'!$C$9))*12+MONTH(I112)-MONTH('Painel do cartão'!$C$9)+1-MAX(0,(YEAR(H112)-YEAR('Painel do cartão'!$C$9))*12+MONTH(H112)-MONTH('Painel do cartão'!$C$9))))</f>
        <v/>
      </c>
    </row>
    <row r="113" customFormat="false" ht="15" hidden="false" customHeight="false" outlineLevel="0" collapsed="false">
      <c r="B113" s="34"/>
      <c r="C113" s="35"/>
      <c r="D113" s="35"/>
      <c r="E113" s="36"/>
      <c r="F113" s="35"/>
      <c r="G113" s="22" t="str">
        <f aca="false">IF(OR(B113="",E113=""),"",E113/MAX(1,N(F113)))</f>
        <v/>
      </c>
      <c r="H113" s="21" t="str">
        <f aca="false">IF(B113="","",DATE(YEAR(B113),MONTH(B113)+IF(DAY(B113)&gt;='Painel do cartão'!$C$7,1,0),1))</f>
        <v/>
      </c>
      <c r="I113" s="21" t="str">
        <f aca="false">IF(H113="","",EDATE(H113,MAX(1,N(F113))-1))</f>
        <v/>
      </c>
      <c r="J113" s="22" t="str">
        <f aca="false">IF(H113="","",G113*MAX(0,(YEAR(I113)-YEAR('Painel do cartão'!$C$9))*12+MONTH(I113)-MONTH('Painel do cartão'!$C$9)+1-MAX(0,(YEAR(H113)-YEAR('Painel do cartão'!$C$9))*12+MONTH(H113)-MONTH('Painel do cartão'!$C$9))))</f>
        <v/>
      </c>
    </row>
    <row r="114" customFormat="false" ht="15" hidden="false" customHeight="false" outlineLevel="0" collapsed="false">
      <c r="B114" s="32"/>
      <c r="C114" s="25"/>
      <c r="D114" s="25"/>
      <c r="E114" s="33"/>
      <c r="F114" s="25"/>
      <c r="G114" s="22" t="str">
        <f aca="false">IF(OR(B114="",E114=""),"",E114/MAX(1,N(F114)))</f>
        <v/>
      </c>
      <c r="H114" s="21" t="str">
        <f aca="false">IF(B114="","",DATE(YEAR(B114),MONTH(B114)+IF(DAY(B114)&gt;='Painel do cartão'!$C$7,1,0),1))</f>
        <v/>
      </c>
      <c r="I114" s="21" t="str">
        <f aca="false">IF(H114="","",EDATE(H114,MAX(1,N(F114))-1))</f>
        <v/>
      </c>
      <c r="J114" s="22" t="str">
        <f aca="false">IF(H114="","",G114*MAX(0,(YEAR(I114)-YEAR('Painel do cartão'!$C$9))*12+MONTH(I114)-MONTH('Painel do cartão'!$C$9)+1-MAX(0,(YEAR(H114)-YEAR('Painel do cartão'!$C$9))*12+MONTH(H114)-MONTH('Painel do cartão'!$C$9))))</f>
        <v/>
      </c>
    </row>
    <row r="115" customFormat="false" ht="15" hidden="false" customHeight="false" outlineLevel="0" collapsed="false">
      <c r="B115" s="34"/>
      <c r="C115" s="35"/>
      <c r="D115" s="35"/>
      <c r="E115" s="36"/>
      <c r="F115" s="35"/>
      <c r="G115" s="22" t="str">
        <f aca="false">IF(OR(B115="",E115=""),"",E115/MAX(1,N(F115)))</f>
        <v/>
      </c>
      <c r="H115" s="21" t="str">
        <f aca="false">IF(B115="","",DATE(YEAR(B115),MONTH(B115)+IF(DAY(B115)&gt;='Painel do cartão'!$C$7,1,0),1))</f>
        <v/>
      </c>
      <c r="I115" s="21" t="str">
        <f aca="false">IF(H115="","",EDATE(H115,MAX(1,N(F115))-1))</f>
        <v/>
      </c>
      <c r="J115" s="22" t="str">
        <f aca="false">IF(H115="","",G115*MAX(0,(YEAR(I115)-YEAR('Painel do cartão'!$C$9))*12+MONTH(I115)-MONTH('Painel do cartão'!$C$9)+1-MAX(0,(YEAR(H115)-YEAR('Painel do cartão'!$C$9))*12+MONTH(H115)-MONTH('Painel do cartão'!$C$9))))</f>
        <v/>
      </c>
    </row>
    <row r="116" customFormat="false" ht="15" hidden="false" customHeight="false" outlineLevel="0" collapsed="false">
      <c r="B116" s="32"/>
      <c r="C116" s="25"/>
      <c r="D116" s="25"/>
      <c r="E116" s="33"/>
      <c r="F116" s="25"/>
      <c r="G116" s="22" t="str">
        <f aca="false">IF(OR(B116="",E116=""),"",E116/MAX(1,N(F116)))</f>
        <v/>
      </c>
      <c r="H116" s="21" t="str">
        <f aca="false">IF(B116="","",DATE(YEAR(B116),MONTH(B116)+IF(DAY(B116)&gt;='Painel do cartão'!$C$7,1,0),1))</f>
        <v/>
      </c>
      <c r="I116" s="21" t="str">
        <f aca="false">IF(H116="","",EDATE(H116,MAX(1,N(F116))-1))</f>
        <v/>
      </c>
      <c r="J116" s="22" t="str">
        <f aca="false">IF(H116="","",G116*MAX(0,(YEAR(I116)-YEAR('Painel do cartão'!$C$9))*12+MONTH(I116)-MONTH('Painel do cartão'!$C$9)+1-MAX(0,(YEAR(H116)-YEAR('Painel do cartão'!$C$9))*12+MONTH(H116)-MONTH('Painel do cartão'!$C$9))))</f>
        <v/>
      </c>
    </row>
    <row r="117" customFormat="false" ht="15" hidden="false" customHeight="false" outlineLevel="0" collapsed="false">
      <c r="B117" s="34"/>
      <c r="C117" s="35"/>
      <c r="D117" s="35"/>
      <c r="E117" s="36"/>
      <c r="F117" s="35"/>
      <c r="G117" s="22" t="str">
        <f aca="false">IF(OR(B117="",E117=""),"",E117/MAX(1,N(F117)))</f>
        <v/>
      </c>
      <c r="H117" s="21" t="str">
        <f aca="false">IF(B117="","",DATE(YEAR(B117),MONTH(B117)+IF(DAY(B117)&gt;='Painel do cartão'!$C$7,1,0),1))</f>
        <v/>
      </c>
      <c r="I117" s="21" t="str">
        <f aca="false">IF(H117="","",EDATE(H117,MAX(1,N(F117))-1))</f>
        <v/>
      </c>
      <c r="J117" s="22" t="str">
        <f aca="false">IF(H117="","",G117*MAX(0,(YEAR(I117)-YEAR('Painel do cartão'!$C$9))*12+MONTH(I117)-MONTH('Painel do cartão'!$C$9)+1-MAX(0,(YEAR(H117)-YEAR('Painel do cartão'!$C$9))*12+MONTH(H117)-MONTH('Painel do cartão'!$C$9))))</f>
        <v/>
      </c>
    </row>
    <row r="118" customFormat="false" ht="15" hidden="false" customHeight="false" outlineLevel="0" collapsed="false">
      <c r="B118" s="32"/>
      <c r="C118" s="25"/>
      <c r="D118" s="25"/>
      <c r="E118" s="33"/>
      <c r="F118" s="25"/>
      <c r="G118" s="22" t="str">
        <f aca="false">IF(OR(B118="",E118=""),"",E118/MAX(1,N(F118)))</f>
        <v/>
      </c>
      <c r="H118" s="21" t="str">
        <f aca="false">IF(B118="","",DATE(YEAR(B118),MONTH(B118)+IF(DAY(B118)&gt;='Painel do cartão'!$C$7,1,0),1))</f>
        <v/>
      </c>
      <c r="I118" s="21" t="str">
        <f aca="false">IF(H118="","",EDATE(H118,MAX(1,N(F118))-1))</f>
        <v/>
      </c>
      <c r="J118" s="22" t="str">
        <f aca="false">IF(H118="","",G118*MAX(0,(YEAR(I118)-YEAR('Painel do cartão'!$C$9))*12+MONTH(I118)-MONTH('Painel do cartão'!$C$9)+1-MAX(0,(YEAR(H118)-YEAR('Painel do cartão'!$C$9))*12+MONTH(H118)-MONTH('Painel do cartão'!$C$9))))</f>
        <v/>
      </c>
    </row>
    <row r="119" customFormat="false" ht="15" hidden="false" customHeight="false" outlineLevel="0" collapsed="false">
      <c r="B119" s="34"/>
      <c r="C119" s="35"/>
      <c r="D119" s="35"/>
      <c r="E119" s="36"/>
      <c r="F119" s="35"/>
      <c r="G119" s="22" t="str">
        <f aca="false">IF(OR(B119="",E119=""),"",E119/MAX(1,N(F119)))</f>
        <v/>
      </c>
      <c r="H119" s="21" t="str">
        <f aca="false">IF(B119="","",DATE(YEAR(B119),MONTH(B119)+IF(DAY(B119)&gt;='Painel do cartão'!$C$7,1,0),1))</f>
        <v/>
      </c>
      <c r="I119" s="21" t="str">
        <f aca="false">IF(H119="","",EDATE(H119,MAX(1,N(F119))-1))</f>
        <v/>
      </c>
      <c r="J119" s="22" t="str">
        <f aca="false">IF(H119="","",G119*MAX(0,(YEAR(I119)-YEAR('Painel do cartão'!$C$9))*12+MONTH(I119)-MONTH('Painel do cartão'!$C$9)+1-MAX(0,(YEAR(H119)-YEAR('Painel do cartão'!$C$9))*12+MONTH(H119)-MONTH('Painel do cartão'!$C$9))))</f>
        <v/>
      </c>
    </row>
    <row r="120" customFormat="false" ht="15" hidden="false" customHeight="false" outlineLevel="0" collapsed="false">
      <c r="B120" s="32"/>
      <c r="C120" s="25"/>
      <c r="D120" s="25"/>
      <c r="E120" s="33"/>
      <c r="F120" s="25"/>
      <c r="G120" s="22" t="str">
        <f aca="false">IF(OR(B120="",E120=""),"",E120/MAX(1,N(F120)))</f>
        <v/>
      </c>
      <c r="H120" s="21" t="str">
        <f aca="false">IF(B120="","",DATE(YEAR(B120),MONTH(B120)+IF(DAY(B120)&gt;='Painel do cartão'!$C$7,1,0),1))</f>
        <v/>
      </c>
      <c r="I120" s="21" t="str">
        <f aca="false">IF(H120="","",EDATE(H120,MAX(1,N(F120))-1))</f>
        <v/>
      </c>
      <c r="J120" s="22" t="str">
        <f aca="false">IF(H120="","",G120*MAX(0,(YEAR(I120)-YEAR('Painel do cartão'!$C$9))*12+MONTH(I120)-MONTH('Painel do cartão'!$C$9)+1-MAX(0,(YEAR(H120)-YEAR('Painel do cartão'!$C$9))*12+MONTH(H120)-MONTH('Painel do cartão'!$C$9))))</f>
        <v/>
      </c>
    </row>
    <row r="121" customFormat="false" ht="15" hidden="false" customHeight="false" outlineLevel="0" collapsed="false">
      <c r="B121" s="34"/>
      <c r="C121" s="35"/>
      <c r="D121" s="35"/>
      <c r="E121" s="36"/>
      <c r="F121" s="35"/>
      <c r="G121" s="22" t="str">
        <f aca="false">IF(OR(B121="",E121=""),"",E121/MAX(1,N(F121)))</f>
        <v/>
      </c>
      <c r="H121" s="21" t="str">
        <f aca="false">IF(B121="","",DATE(YEAR(B121),MONTH(B121)+IF(DAY(B121)&gt;='Painel do cartão'!$C$7,1,0),1))</f>
        <v/>
      </c>
      <c r="I121" s="21" t="str">
        <f aca="false">IF(H121="","",EDATE(H121,MAX(1,N(F121))-1))</f>
        <v/>
      </c>
      <c r="J121" s="22" t="str">
        <f aca="false">IF(H121="","",G121*MAX(0,(YEAR(I121)-YEAR('Painel do cartão'!$C$9))*12+MONTH(I121)-MONTH('Painel do cartão'!$C$9)+1-MAX(0,(YEAR(H121)-YEAR('Painel do cartão'!$C$9))*12+MONTH(H121)-MONTH('Painel do cartão'!$C$9))))</f>
        <v/>
      </c>
    </row>
    <row r="122" customFormat="false" ht="15" hidden="false" customHeight="false" outlineLevel="0" collapsed="false">
      <c r="B122" s="32"/>
      <c r="C122" s="25"/>
      <c r="D122" s="25"/>
      <c r="E122" s="33"/>
      <c r="F122" s="25"/>
      <c r="G122" s="22" t="str">
        <f aca="false">IF(OR(B122="",E122=""),"",E122/MAX(1,N(F122)))</f>
        <v/>
      </c>
      <c r="H122" s="21" t="str">
        <f aca="false">IF(B122="","",DATE(YEAR(B122),MONTH(B122)+IF(DAY(B122)&gt;='Painel do cartão'!$C$7,1,0),1))</f>
        <v/>
      </c>
      <c r="I122" s="21" t="str">
        <f aca="false">IF(H122="","",EDATE(H122,MAX(1,N(F122))-1))</f>
        <v/>
      </c>
      <c r="J122" s="22" t="str">
        <f aca="false">IF(H122="","",G122*MAX(0,(YEAR(I122)-YEAR('Painel do cartão'!$C$9))*12+MONTH(I122)-MONTH('Painel do cartão'!$C$9)+1-MAX(0,(YEAR(H122)-YEAR('Painel do cartão'!$C$9))*12+MONTH(H122)-MONTH('Painel do cartão'!$C$9))))</f>
        <v/>
      </c>
    </row>
    <row r="123" customFormat="false" ht="15" hidden="false" customHeight="false" outlineLevel="0" collapsed="false">
      <c r="B123" s="34"/>
      <c r="C123" s="35"/>
      <c r="D123" s="35"/>
      <c r="E123" s="36"/>
      <c r="F123" s="35"/>
      <c r="G123" s="22" t="str">
        <f aca="false">IF(OR(B123="",E123=""),"",E123/MAX(1,N(F123)))</f>
        <v/>
      </c>
      <c r="H123" s="21" t="str">
        <f aca="false">IF(B123="","",DATE(YEAR(B123),MONTH(B123)+IF(DAY(B123)&gt;='Painel do cartão'!$C$7,1,0),1))</f>
        <v/>
      </c>
      <c r="I123" s="21" t="str">
        <f aca="false">IF(H123="","",EDATE(H123,MAX(1,N(F123))-1))</f>
        <v/>
      </c>
      <c r="J123" s="22" t="str">
        <f aca="false">IF(H123="","",G123*MAX(0,(YEAR(I123)-YEAR('Painel do cartão'!$C$9))*12+MONTH(I123)-MONTH('Painel do cartão'!$C$9)+1-MAX(0,(YEAR(H123)-YEAR('Painel do cartão'!$C$9))*12+MONTH(H123)-MONTH('Painel do cartão'!$C$9))))</f>
        <v/>
      </c>
    </row>
    <row r="124" customFormat="false" ht="15" hidden="false" customHeight="false" outlineLevel="0" collapsed="false">
      <c r="B124" s="32"/>
      <c r="C124" s="25"/>
      <c r="D124" s="25"/>
      <c r="E124" s="33"/>
      <c r="F124" s="25"/>
      <c r="G124" s="22" t="str">
        <f aca="false">IF(OR(B124="",E124=""),"",E124/MAX(1,N(F124)))</f>
        <v/>
      </c>
      <c r="H124" s="21" t="str">
        <f aca="false">IF(B124="","",DATE(YEAR(B124),MONTH(B124)+IF(DAY(B124)&gt;='Painel do cartão'!$C$7,1,0),1))</f>
        <v/>
      </c>
      <c r="I124" s="21" t="str">
        <f aca="false">IF(H124="","",EDATE(H124,MAX(1,N(F124))-1))</f>
        <v/>
      </c>
      <c r="J124" s="22" t="str">
        <f aca="false">IF(H124="","",G124*MAX(0,(YEAR(I124)-YEAR('Painel do cartão'!$C$9))*12+MONTH(I124)-MONTH('Painel do cartão'!$C$9)+1-MAX(0,(YEAR(H124)-YEAR('Painel do cartão'!$C$9))*12+MONTH(H124)-MONTH('Painel do cartão'!$C$9))))</f>
        <v/>
      </c>
    </row>
    <row r="125" customFormat="false" ht="15" hidden="false" customHeight="false" outlineLevel="0" collapsed="false">
      <c r="B125" s="34"/>
      <c r="C125" s="35"/>
      <c r="D125" s="35"/>
      <c r="E125" s="36"/>
      <c r="F125" s="35"/>
      <c r="G125" s="22" t="str">
        <f aca="false">IF(OR(B125="",E125=""),"",E125/MAX(1,N(F125)))</f>
        <v/>
      </c>
      <c r="H125" s="21" t="str">
        <f aca="false">IF(B125="","",DATE(YEAR(B125),MONTH(B125)+IF(DAY(B125)&gt;='Painel do cartão'!$C$7,1,0),1))</f>
        <v/>
      </c>
      <c r="I125" s="21" t="str">
        <f aca="false">IF(H125="","",EDATE(H125,MAX(1,N(F125))-1))</f>
        <v/>
      </c>
      <c r="J125" s="22" t="str">
        <f aca="false">IF(H125="","",G125*MAX(0,(YEAR(I125)-YEAR('Painel do cartão'!$C$9))*12+MONTH(I125)-MONTH('Painel do cartão'!$C$9)+1-MAX(0,(YEAR(H125)-YEAR('Painel do cartão'!$C$9))*12+MONTH(H125)-MONTH('Painel do cartão'!$C$9))))</f>
        <v/>
      </c>
    </row>
    <row r="126" customFormat="false" ht="15" hidden="false" customHeight="false" outlineLevel="0" collapsed="false">
      <c r="B126" s="32"/>
      <c r="C126" s="25"/>
      <c r="D126" s="25"/>
      <c r="E126" s="33"/>
      <c r="F126" s="25"/>
      <c r="G126" s="22" t="str">
        <f aca="false">IF(OR(B126="",E126=""),"",E126/MAX(1,N(F126)))</f>
        <v/>
      </c>
      <c r="H126" s="21" t="str">
        <f aca="false">IF(B126="","",DATE(YEAR(B126),MONTH(B126)+IF(DAY(B126)&gt;='Painel do cartão'!$C$7,1,0),1))</f>
        <v/>
      </c>
      <c r="I126" s="21" t="str">
        <f aca="false">IF(H126="","",EDATE(H126,MAX(1,N(F126))-1))</f>
        <v/>
      </c>
      <c r="J126" s="22" t="str">
        <f aca="false">IF(H126="","",G126*MAX(0,(YEAR(I126)-YEAR('Painel do cartão'!$C$9))*12+MONTH(I126)-MONTH('Painel do cartão'!$C$9)+1-MAX(0,(YEAR(H126)-YEAR('Painel do cartão'!$C$9))*12+MONTH(H126)-MONTH('Painel do cartão'!$C$9))))</f>
        <v/>
      </c>
    </row>
    <row r="127" customFormat="false" ht="15" hidden="false" customHeight="false" outlineLevel="0" collapsed="false">
      <c r="B127" s="34"/>
      <c r="C127" s="35"/>
      <c r="D127" s="35"/>
      <c r="E127" s="36"/>
      <c r="F127" s="35"/>
      <c r="G127" s="22" t="str">
        <f aca="false">IF(OR(B127="",E127=""),"",E127/MAX(1,N(F127)))</f>
        <v/>
      </c>
      <c r="H127" s="21" t="str">
        <f aca="false">IF(B127="","",DATE(YEAR(B127),MONTH(B127)+IF(DAY(B127)&gt;='Painel do cartão'!$C$7,1,0),1))</f>
        <v/>
      </c>
      <c r="I127" s="21" t="str">
        <f aca="false">IF(H127="","",EDATE(H127,MAX(1,N(F127))-1))</f>
        <v/>
      </c>
      <c r="J127" s="22" t="str">
        <f aca="false">IF(H127="","",G127*MAX(0,(YEAR(I127)-YEAR('Painel do cartão'!$C$9))*12+MONTH(I127)-MONTH('Painel do cartão'!$C$9)+1-MAX(0,(YEAR(H127)-YEAR('Painel do cartão'!$C$9))*12+MONTH(H127)-MONTH('Painel do cartão'!$C$9))))</f>
        <v/>
      </c>
    </row>
    <row r="128" customFormat="false" ht="15" hidden="false" customHeight="false" outlineLevel="0" collapsed="false">
      <c r="B128" s="32"/>
      <c r="C128" s="25"/>
      <c r="D128" s="25"/>
      <c r="E128" s="33"/>
      <c r="F128" s="25"/>
      <c r="G128" s="22" t="str">
        <f aca="false">IF(OR(B128="",E128=""),"",E128/MAX(1,N(F128)))</f>
        <v/>
      </c>
      <c r="H128" s="21" t="str">
        <f aca="false">IF(B128="","",DATE(YEAR(B128),MONTH(B128)+IF(DAY(B128)&gt;='Painel do cartão'!$C$7,1,0),1))</f>
        <v/>
      </c>
      <c r="I128" s="21" t="str">
        <f aca="false">IF(H128="","",EDATE(H128,MAX(1,N(F128))-1))</f>
        <v/>
      </c>
      <c r="J128" s="22" t="str">
        <f aca="false">IF(H128="","",G128*MAX(0,(YEAR(I128)-YEAR('Painel do cartão'!$C$9))*12+MONTH(I128)-MONTH('Painel do cartão'!$C$9)+1-MAX(0,(YEAR(H128)-YEAR('Painel do cartão'!$C$9))*12+MONTH(H128)-MONTH('Painel do cartão'!$C$9))))</f>
        <v/>
      </c>
    </row>
    <row r="129" customFormat="false" ht="15" hidden="false" customHeight="false" outlineLevel="0" collapsed="false">
      <c r="B129" s="34"/>
      <c r="C129" s="35"/>
      <c r="D129" s="35"/>
      <c r="E129" s="36"/>
      <c r="F129" s="35"/>
      <c r="G129" s="22" t="str">
        <f aca="false">IF(OR(B129="",E129=""),"",E129/MAX(1,N(F129)))</f>
        <v/>
      </c>
      <c r="H129" s="21" t="str">
        <f aca="false">IF(B129="","",DATE(YEAR(B129),MONTH(B129)+IF(DAY(B129)&gt;='Painel do cartão'!$C$7,1,0),1))</f>
        <v/>
      </c>
      <c r="I129" s="21" t="str">
        <f aca="false">IF(H129="","",EDATE(H129,MAX(1,N(F129))-1))</f>
        <v/>
      </c>
      <c r="J129" s="22" t="str">
        <f aca="false">IF(H129="","",G129*MAX(0,(YEAR(I129)-YEAR('Painel do cartão'!$C$9))*12+MONTH(I129)-MONTH('Painel do cartão'!$C$9)+1-MAX(0,(YEAR(H129)-YEAR('Painel do cartão'!$C$9))*12+MONTH(H129)-MONTH('Painel do cartão'!$C$9))))</f>
        <v/>
      </c>
    </row>
    <row r="130" customFormat="false" ht="15" hidden="false" customHeight="false" outlineLevel="0" collapsed="false">
      <c r="B130" s="32"/>
      <c r="C130" s="25"/>
      <c r="D130" s="25"/>
      <c r="E130" s="33"/>
      <c r="F130" s="25"/>
      <c r="G130" s="22" t="str">
        <f aca="false">IF(OR(B130="",E130=""),"",E130/MAX(1,N(F130)))</f>
        <v/>
      </c>
      <c r="H130" s="21" t="str">
        <f aca="false">IF(B130="","",DATE(YEAR(B130),MONTH(B130)+IF(DAY(B130)&gt;='Painel do cartão'!$C$7,1,0),1))</f>
        <v/>
      </c>
      <c r="I130" s="21" t="str">
        <f aca="false">IF(H130="","",EDATE(H130,MAX(1,N(F130))-1))</f>
        <v/>
      </c>
      <c r="J130" s="22" t="str">
        <f aca="false">IF(H130="","",G130*MAX(0,(YEAR(I130)-YEAR('Painel do cartão'!$C$9))*12+MONTH(I130)-MONTH('Painel do cartão'!$C$9)+1-MAX(0,(YEAR(H130)-YEAR('Painel do cartão'!$C$9))*12+MONTH(H130)-MONTH('Painel do cartão'!$C$9))))</f>
        <v/>
      </c>
    </row>
    <row r="131" customFormat="false" ht="15" hidden="false" customHeight="false" outlineLevel="0" collapsed="false">
      <c r="B131" s="34"/>
      <c r="C131" s="35"/>
      <c r="D131" s="35"/>
      <c r="E131" s="36"/>
      <c r="F131" s="35"/>
      <c r="G131" s="22" t="str">
        <f aca="false">IF(OR(B131="",E131=""),"",E131/MAX(1,N(F131)))</f>
        <v/>
      </c>
      <c r="H131" s="21" t="str">
        <f aca="false">IF(B131="","",DATE(YEAR(B131),MONTH(B131)+IF(DAY(B131)&gt;='Painel do cartão'!$C$7,1,0),1))</f>
        <v/>
      </c>
      <c r="I131" s="21" t="str">
        <f aca="false">IF(H131="","",EDATE(H131,MAX(1,N(F131))-1))</f>
        <v/>
      </c>
      <c r="J131" s="22" t="str">
        <f aca="false">IF(H131="","",G131*MAX(0,(YEAR(I131)-YEAR('Painel do cartão'!$C$9))*12+MONTH(I131)-MONTH('Painel do cartão'!$C$9)+1-MAX(0,(YEAR(H131)-YEAR('Painel do cartão'!$C$9))*12+MONTH(H131)-MONTH('Painel do cartão'!$C$9))))</f>
        <v/>
      </c>
    </row>
    <row r="132" customFormat="false" ht="15" hidden="false" customHeight="false" outlineLevel="0" collapsed="false">
      <c r="B132" s="32"/>
      <c r="C132" s="25"/>
      <c r="D132" s="25"/>
      <c r="E132" s="33"/>
      <c r="F132" s="25"/>
      <c r="G132" s="22" t="str">
        <f aca="false">IF(OR(B132="",E132=""),"",E132/MAX(1,N(F132)))</f>
        <v/>
      </c>
      <c r="H132" s="21" t="str">
        <f aca="false">IF(B132="","",DATE(YEAR(B132),MONTH(B132)+IF(DAY(B132)&gt;='Painel do cartão'!$C$7,1,0),1))</f>
        <v/>
      </c>
      <c r="I132" s="21" t="str">
        <f aca="false">IF(H132="","",EDATE(H132,MAX(1,N(F132))-1))</f>
        <v/>
      </c>
      <c r="J132" s="22" t="str">
        <f aca="false">IF(H132="","",G132*MAX(0,(YEAR(I132)-YEAR('Painel do cartão'!$C$9))*12+MONTH(I132)-MONTH('Painel do cartão'!$C$9)+1-MAX(0,(YEAR(H132)-YEAR('Painel do cartão'!$C$9))*12+MONTH(H132)-MONTH('Painel do cartão'!$C$9))))</f>
        <v/>
      </c>
    </row>
    <row r="133" customFormat="false" ht="15" hidden="false" customHeight="false" outlineLevel="0" collapsed="false">
      <c r="B133" s="34"/>
      <c r="C133" s="35"/>
      <c r="D133" s="35"/>
      <c r="E133" s="36"/>
      <c r="F133" s="35"/>
      <c r="G133" s="22" t="str">
        <f aca="false">IF(OR(B133="",E133=""),"",E133/MAX(1,N(F133)))</f>
        <v/>
      </c>
      <c r="H133" s="21" t="str">
        <f aca="false">IF(B133="","",DATE(YEAR(B133),MONTH(B133)+IF(DAY(B133)&gt;='Painel do cartão'!$C$7,1,0),1))</f>
        <v/>
      </c>
      <c r="I133" s="21" t="str">
        <f aca="false">IF(H133="","",EDATE(H133,MAX(1,N(F133))-1))</f>
        <v/>
      </c>
      <c r="J133" s="22" t="str">
        <f aca="false">IF(H133="","",G133*MAX(0,(YEAR(I133)-YEAR('Painel do cartão'!$C$9))*12+MONTH(I133)-MONTH('Painel do cartão'!$C$9)+1-MAX(0,(YEAR(H133)-YEAR('Painel do cartão'!$C$9))*12+MONTH(H133)-MONTH('Painel do cartão'!$C$9))))</f>
        <v/>
      </c>
    </row>
    <row r="134" customFormat="false" ht="15" hidden="false" customHeight="false" outlineLevel="0" collapsed="false">
      <c r="B134" s="32"/>
      <c r="C134" s="25"/>
      <c r="D134" s="25"/>
      <c r="E134" s="33"/>
      <c r="F134" s="25"/>
      <c r="G134" s="22" t="str">
        <f aca="false">IF(OR(B134="",E134=""),"",E134/MAX(1,N(F134)))</f>
        <v/>
      </c>
      <c r="H134" s="21" t="str">
        <f aca="false">IF(B134="","",DATE(YEAR(B134),MONTH(B134)+IF(DAY(B134)&gt;='Painel do cartão'!$C$7,1,0),1))</f>
        <v/>
      </c>
      <c r="I134" s="21" t="str">
        <f aca="false">IF(H134="","",EDATE(H134,MAX(1,N(F134))-1))</f>
        <v/>
      </c>
      <c r="J134" s="22" t="str">
        <f aca="false">IF(H134="","",G134*MAX(0,(YEAR(I134)-YEAR('Painel do cartão'!$C$9))*12+MONTH(I134)-MONTH('Painel do cartão'!$C$9)+1-MAX(0,(YEAR(H134)-YEAR('Painel do cartão'!$C$9))*12+MONTH(H134)-MONTH('Painel do cartão'!$C$9))))</f>
        <v/>
      </c>
    </row>
    <row r="135" customFormat="false" ht="15" hidden="false" customHeight="false" outlineLevel="0" collapsed="false">
      <c r="B135" s="34"/>
      <c r="C135" s="35"/>
      <c r="D135" s="35"/>
      <c r="E135" s="36"/>
      <c r="F135" s="35"/>
      <c r="G135" s="22" t="str">
        <f aca="false">IF(OR(B135="",E135=""),"",E135/MAX(1,N(F135)))</f>
        <v/>
      </c>
      <c r="H135" s="21" t="str">
        <f aca="false">IF(B135="","",DATE(YEAR(B135),MONTH(B135)+IF(DAY(B135)&gt;='Painel do cartão'!$C$7,1,0),1))</f>
        <v/>
      </c>
      <c r="I135" s="21" t="str">
        <f aca="false">IF(H135="","",EDATE(H135,MAX(1,N(F135))-1))</f>
        <v/>
      </c>
      <c r="J135" s="22" t="str">
        <f aca="false">IF(H135="","",G135*MAX(0,(YEAR(I135)-YEAR('Painel do cartão'!$C$9))*12+MONTH(I135)-MONTH('Painel do cartão'!$C$9)+1-MAX(0,(YEAR(H135)-YEAR('Painel do cartão'!$C$9))*12+MONTH(H135)-MONTH('Painel do cartão'!$C$9))))</f>
        <v/>
      </c>
    </row>
    <row r="136" customFormat="false" ht="15" hidden="false" customHeight="false" outlineLevel="0" collapsed="false">
      <c r="B136" s="32"/>
      <c r="C136" s="25"/>
      <c r="D136" s="25"/>
      <c r="E136" s="33"/>
      <c r="F136" s="25"/>
      <c r="G136" s="22" t="str">
        <f aca="false">IF(OR(B136="",E136=""),"",E136/MAX(1,N(F136)))</f>
        <v/>
      </c>
      <c r="H136" s="21" t="str">
        <f aca="false">IF(B136="","",DATE(YEAR(B136),MONTH(B136)+IF(DAY(B136)&gt;='Painel do cartão'!$C$7,1,0),1))</f>
        <v/>
      </c>
      <c r="I136" s="21" t="str">
        <f aca="false">IF(H136="","",EDATE(H136,MAX(1,N(F136))-1))</f>
        <v/>
      </c>
      <c r="J136" s="22" t="str">
        <f aca="false">IF(H136="","",G136*MAX(0,(YEAR(I136)-YEAR('Painel do cartão'!$C$9))*12+MONTH(I136)-MONTH('Painel do cartão'!$C$9)+1-MAX(0,(YEAR(H136)-YEAR('Painel do cartão'!$C$9))*12+MONTH(H136)-MONTH('Painel do cartão'!$C$9))))</f>
        <v/>
      </c>
    </row>
    <row r="137" customFormat="false" ht="15" hidden="false" customHeight="false" outlineLevel="0" collapsed="false">
      <c r="B137" s="34"/>
      <c r="C137" s="35"/>
      <c r="D137" s="35"/>
      <c r="E137" s="36"/>
      <c r="F137" s="35"/>
      <c r="G137" s="22" t="str">
        <f aca="false">IF(OR(B137="",E137=""),"",E137/MAX(1,N(F137)))</f>
        <v/>
      </c>
      <c r="H137" s="21" t="str">
        <f aca="false">IF(B137="","",DATE(YEAR(B137),MONTH(B137)+IF(DAY(B137)&gt;='Painel do cartão'!$C$7,1,0),1))</f>
        <v/>
      </c>
      <c r="I137" s="21" t="str">
        <f aca="false">IF(H137="","",EDATE(H137,MAX(1,N(F137))-1))</f>
        <v/>
      </c>
      <c r="J137" s="22" t="str">
        <f aca="false">IF(H137="","",G137*MAX(0,(YEAR(I137)-YEAR('Painel do cartão'!$C$9))*12+MONTH(I137)-MONTH('Painel do cartão'!$C$9)+1-MAX(0,(YEAR(H137)-YEAR('Painel do cartão'!$C$9))*12+MONTH(H137)-MONTH('Painel do cartão'!$C$9))))</f>
        <v/>
      </c>
    </row>
    <row r="138" customFormat="false" ht="15" hidden="false" customHeight="false" outlineLevel="0" collapsed="false">
      <c r="B138" s="32"/>
      <c r="C138" s="25"/>
      <c r="D138" s="25"/>
      <c r="E138" s="33"/>
      <c r="F138" s="25"/>
      <c r="G138" s="22" t="str">
        <f aca="false">IF(OR(B138="",E138=""),"",E138/MAX(1,N(F138)))</f>
        <v/>
      </c>
      <c r="H138" s="21" t="str">
        <f aca="false">IF(B138="","",DATE(YEAR(B138),MONTH(B138)+IF(DAY(B138)&gt;='Painel do cartão'!$C$7,1,0),1))</f>
        <v/>
      </c>
      <c r="I138" s="21" t="str">
        <f aca="false">IF(H138="","",EDATE(H138,MAX(1,N(F138))-1))</f>
        <v/>
      </c>
      <c r="J138" s="22" t="str">
        <f aca="false">IF(H138="","",G138*MAX(0,(YEAR(I138)-YEAR('Painel do cartão'!$C$9))*12+MONTH(I138)-MONTH('Painel do cartão'!$C$9)+1-MAX(0,(YEAR(H138)-YEAR('Painel do cartão'!$C$9))*12+MONTH(H138)-MONTH('Painel do cartão'!$C$9))))</f>
        <v/>
      </c>
    </row>
    <row r="139" customFormat="false" ht="15" hidden="false" customHeight="false" outlineLevel="0" collapsed="false">
      <c r="B139" s="34"/>
      <c r="C139" s="35"/>
      <c r="D139" s="35"/>
      <c r="E139" s="36"/>
      <c r="F139" s="35"/>
      <c r="G139" s="22" t="str">
        <f aca="false">IF(OR(B139="",E139=""),"",E139/MAX(1,N(F139)))</f>
        <v/>
      </c>
      <c r="H139" s="21" t="str">
        <f aca="false">IF(B139="","",DATE(YEAR(B139),MONTH(B139)+IF(DAY(B139)&gt;='Painel do cartão'!$C$7,1,0),1))</f>
        <v/>
      </c>
      <c r="I139" s="21" t="str">
        <f aca="false">IF(H139="","",EDATE(H139,MAX(1,N(F139))-1))</f>
        <v/>
      </c>
      <c r="J139" s="22" t="str">
        <f aca="false">IF(H139="","",G139*MAX(0,(YEAR(I139)-YEAR('Painel do cartão'!$C$9))*12+MONTH(I139)-MONTH('Painel do cartão'!$C$9)+1-MAX(0,(YEAR(H139)-YEAR('Painel do cartão'!$C$9))*12+MONTH(H139)-MONTH('Painel do cartão'!$C$9))))</f>
        <v/>
      </c>
    </row>
    <row r="140" customFormat="false" ht="15" hidden="false" customHeight="false" outlineLevel="0" collapsed="false">
      <c r="B140" s="32"/>
      <c r="C140" s="25"/>
      <c r="D140" s="25"/>
      <c r="E140" s="33"/>
      <c r="F140" s="25"/>
      <c r="G140" s="22" t="str">
        <f aca="false">IF(OR(B140="",E140=""),"",E140/MAX(1,N(F140)))</f>
        <v/>
      </c>
      <c r="H140" s="21" t="str">
        <f aca="false">IF(B140="","",DATE(YEAR(B140),MONTH(B140)+IF(DAY(B140)&gt;='Painel do cartão'!$C$7,1,0),1))</f>
        <v/>
      </c>
      <c r="I140" s="21" t="str">
        <f aca="false">IF(H140="","",EDATE(H140,MAX(1,N(F140))-1))</f>
        <v/>
      </c>
      <c r="J140" s="22" t="str">
        <f aca="false">IF(H140="","",G140*MAX(0,(YEAR(I140)-YEAR('Painel do cartão'!$C$9))*12+MONTH(I140)-MONTH('Painel do cartão'!$C$9)+1-MAX(0,(YEAR(H140)-YEAR('Painel do cartão'!$C$9))*12+MONTH(H140)-MONTH('Painel do cartão'!$C$9))))</f>
        <v/>
      </c>
    </row>
    <row r="141" customFormat="false" ht="15" hidden="false" customHeight="false" outlineLevel="0" collapsed="false">
      <c r="B141" s="34"/>
      <c r="C141" s="35"/>
      <c r="D141" s="35"/>
      <c r="E141" s="36"/>
      <c r="F141" s="35"/>
      <c r="G141" s="22" t="str">
        <f aca="false">IF(OR(B141="",E141=""),"",E141/MAX(1,N(F141)))</f>
        <v/>
      </c>
      <c r="H141" s="21" t="str">
        <f aca="false">IF(B141="","",DATE(YEAR(B141),MONTH(B141)+IF(DAY(B141)&gt;='Painel do cartão'!$C$7,1,0),1))</f>
        <v/>
      </c>
      <c r="I141" s="21" t="str">
        <f aca="false">IF(H141="","",EDATE(H141,MAX(1,N(F141))-1))</f>
        <v/>
      </c>
      <c r="J141" s="22" t="str">
        <f aca="false">IF(H141="","",G141*MAX(0,(YEAR(I141)-YEAR('Painel do cartão'!$C$9))*12+MONTH(I141)-MONTH('Painel do cartão'!$C$9)+1-MAX(0,(YEAR(H141)-YEAR('Painel do cartão'!$C$9))*12+MONTH(H141)-MONTH('Painel do cartão'!$C$9))))</f>
        <v/>
      </c>
    </row>
    <row r="142" customFormat="false" ht="15" hidden="false" customHeight="false" outlineLevel="0" collapsed="false">
      <c r="B142" s="32"/>
      <c r="C142" s="25"/>
      <c r="D142" s="25"/>
      <c r="E142" s="33"/>
      <c r="F142" s="25"/>
      <c r="G142" s="22" t="str">
        <f aca="false">IF(OR(B142="",E142=""),"",E142/MAX(1,N(F142)))</f>
        <v/>
      </c>
      <c r="H142" s="21" t="str">
        <f aca="false">IF(B142="","",DATE(YEAR(B142),MONTH(B142)+IF(DAY(B142)&gt;='Painel do cartão'!$C$7,1,0),1))</f>
        <v/>
      </c>
      <c r="I142" s="21" t="str">
        <f aca="false">IF(H142="","",EDATE(H142,MAX(1,N(F142))-1))</f>
        <v/>
      </c>
      <c r="J142" s="22" t="str">
        <f aca="false">IF(H142="","",G142*MAX(0,(YEAR(I142)-YEAR('Painel do cartão'!$C$9))*12+MONTH(I142)-MONTH('Painel do cartão'!$C$9)+1-MAX(0,(YEAR(H142)-YEAR('Painel do cartão'!$C$9))*12+MONTH(H142)-MONTH('Painel do cartão'!$C$9))))</f>
        <v/>
      </c>
    </row>
    <row r="143" customFormat="false" ht="15" hidden="false" customHeight="false" outlineLevel="0" collapsed="false">
      <c r="B143" s="34"/>
      <c r="C143" s="35"/>
      <c r="D143" s="35"/>
      <c r="E143" s="36"/>
      <c r="F143" s="35"/>
      <c r="G143" s="22" t="str">
        <f aca="false">IF(OR(B143="",E143=""),"",E143/MAX(1,N(F143)))</f>
        <v/>
      </c>
      <c r="H143" s="21" t="str">
        <f aca="false">IF(B143="","",DATE(YEAR(B143),MONTH(B143)+IF(DAY(B143)&gt;='Painel do cartão'!$C$7,1,0),1))</f>
        <v/>
      </c>
      <c r="I143" s="21" t="str">
        <f aca="false">IF(H143="","",EDATE(H143,MAX(1,N(F143))-1))</f>
        <v/>
      </c>
      <c r="J143" s="22" t="str">
        <f aca="false">IF(H143="","",G143*MAX(0,(YEAR(I143)-YEAR('Painel do cartão'!$C$9))*12+MONTH(I143)-MONTH('Painel do cartão'!$C$9)+1-MAX(0,(YEAR(H143)-YEAR('Painel do cartão'!$C$9))*12+MONTH(H143)-MONTH('Painel do cartão'!$C$9))))</f>
        <v/>
      </c>
    </row>
    <row r="144" customFormat="false" ht="15" hidden="false" customHeight="false" outlineLevel="0" collapsed="false">
      <c r="B144" s="32"/>
      <c r="C144" s="25"/>
      <c r="D144" s="25"/>
      <c r="E144" s="33"/>
      <c r="F144" s="25"/>
      <c r="G144" s="22" t="str">
        <f aca="false">IF(OR(B144="",E144=""),"",E144/MAX(1,N(F144)))</f>
        <v/>
      </c>
      <c r="H144" s="21" t="str">
        <f aca="false">IF(B144="","",DATE(YEAR(B144),MONTH(B144)+IF(DAY(B144)&gt;='Painel do cartão'!$C$7,1,0),1))</f>
        <v/>
      </c>
      <c r="I144" s="21" t="str">
        <f aca="false">IF(H144="","",EDATE(H144,MAX(1,N(F144))-1))</f>
        <v/>
      </c>
      <c r="J144" s="22" t="str">
        <f aca="false">IF(H144="","",G144*MAX(0,(YEAR(I144)-YEAR('Painel do cartão'!$C$9))*12+MONTH(I144)-MONTH('Painel do cartão'!$C$9)+1-MAX(0,(YEAR(H144)-YEAR('Painel do cartão'!$C$9))*12+MONTH(H144)-MONTH('Painel do cartão'!$C$9))))</f>
        <v/>
      </c>
    </row>
    <row r="145" customFormat="false" ht="15" hidden="false" customHeight="false" outlineLevel="0" collapsed="false">
      <c r="B145" s="34"/>
      <c r="C145" s="35"/>
      <c r="D145" s="35"/>
      <c r="E145" s="36"/>
      <c r="F145" s="35"/>
      <c r="G145" s="22" t="str">
        <f aca="false">IF(OR(B145="",E145=""),"",E145/MAX(1,N(F145)))</f>
        <v/>
      </c>
      <c r="H145" s="21" t="str">
        <f aca="false">IF(B145="","",DATE(YEAR(B145),MONTH(B145)+IF(DAY(B145)&gt;='Painel do cartão'!$C$7,1,0),1))</f>
        <v/>
      </c>
      <c r="I145" s="21" t="str">
        <f aca="false">IF(H145="","",EDATE(H145,MAX(1,N(F145))-1))</f>
        <v/>
      </c>
      <c r="J145" s="22" t="str">
        <f aca="false">IF(H145="","",G145*MAX(0,(YEAR(I145)-YEAR('Painel do cartão'!$C$9))*12+MONTH(I145)-MONTH('Painel do cartão'!$C$9)+1-MAX(0,(YEAR(H145)-YEAR('Painel do cartão'!$C$9))*12+MONTH(H145)-MONTH('Painel do cartão'!$C$9))))</f>
        <v/>
      </c>
    </row>
    <row r="146" customFormat="false" ht="15" hidden="false" customHeight="false" outlineLevel="0" collapsed="false">
      <c r="B146" s="32"/>
      <c r="C146" s="25"/>
      <c r="D146" s="25"/>
      <c r="E146" s="33"/>
      <c r="F146" s="25"/>
      <c r="G146" s="22" t="str">
        <f aca="false">IF(OR(B146="",E146=""),"",E146/MAX(1,N(F146)))</f>
        <v/>
      </c>
      <c r="H146" s="21" t="str">
        <f aca="false">IF(B146="","",DATE(YEAR(B146),MONTH(B146)+IF(DAY(B146)&gt;='Painel do cartão'!$C$7,1,0),1))</f>
        <v/>
      </c>
      <c r="I146" s="21" t="str">
        <f aca="false">IF(H146="","",EDATE(H146,MAX(1,N(F146))-1))</f>
        <v/>
      </c>
      <c r="J146" s="22" t="str">
        <f aca="false">IF(H146="","",G146*MAX(0,(YEAR(I146)-YEAR('Painel do cartão'!$C$9))*12+MONTH(I146)-MONTH('Painel do cartão'!$C$9)+1-MAX(0,(YEAR(H146)-YEAR('Painel do cartão'!$C$9))*12+MONTH(H146)-MONTH('Painel do cartão'!$C$9))))</f>
        <v/>
      </c>
    </row>
    <row r="147" customFormat="false" ht="15" hidden="false" customHeight="false" outlineLevel="0" collapsed="false">
      <c r="B147" s="34"/>
      <c r="C147" s="35"/>
      <c r="D147" s="35"/>
      <c r="E147" s="36"/>
      <c r="F147" s="35"/>
      <c r="G147" s="22" t="str">
        <f aca="false">IF(OR(B147="",E147=""),"",E147/MAX(1,N(F147)))</f>
        <v/>
      </c>
      <c r="H147" s="21" t="str">
        <f aca="false">IF(B147="","",DATE(YEAR(B147),MONTH(B147)+IF(DAY(B147)&gt;='Painel do cartão'!$C$7,1,0),1))</f>
        <v/>
      </c>
      <c r="I147" s="21" t="str">
        <f aca="false">IF(H147="","",EDATE(H147,MAX(1,N(F147))-1))</f>
        <v/>
      </c>
      <c r="J147" s="22" t="str">
        <f aca="false">IF(H147="","",G147*MAX(0,(YEAR(I147)-YEAR('Painel do cartão'!$C$9))*12+MONTH(I147)-MONTH('Painel do cartão'!$C$9)+1-MAX(0,(YEAR(H147)-YEAR('Painel do cartão'!$C$9))*12+MONTH(H147)-MONTH('Painel do cartão'!$C$9))))</f>
        <v/>
      </c>
    </row>
    <row r="148" customFormat="false" ht="15" hidden="false" customHeight="false" outlineLevel="0" collapsed="false">
      <c r="B148" s="32"/>
      <c r="C148" s="25"/>
      <c r="D148" s="25"/>
      <c r="E148" s="33"/>
      <c r="F148" s="25"/>
      <c r="G148" s="22" t="str">
        <f aca="false">IF(OR(B148="",E148=""),"",E148/MAX(1,N(F148)))</f>
        <v/>
      </c>
      <c r="H148" s="21" t="str">
        <f aca="false">IF(B148="","",DATE(YEAR(B148),MONTH(B148)+IF(DAY(B148)&gt;='Painel do cartão'!$C$7,1,0),1))</f>
        <v/>
      </c>
      <c r="I148" s="21" t="str">
        <f aca="false">IF(H148="","",EDATE(H148,MAX(1,N(F148))-1))</f>
        <v/>
      </c>
      <c r="J148" s="22" t="str">
        <f aca="false">IF(H148="","",G148*MAX(0,(YEAR(I148)-YEAR('Painel do cartão'!$C$9))*12+MONTH(I148)-MONTH('Painel do cartão'!$C$9)+1-MAX(0,(YEAR(H148)-YEAR('Painel do cartão'!$C$9))*12+MONTH(H148)-MONTH('Painel do cartão'!$C$9))))</f>
        <v/>
      </c>
    </row>
    <row r="149" customFormat="false" ht="15" hidden="false" customHeight="false" outlineLevel="0" collapsed="false">
      <c r="B149" s="34"/>
      <c r="C149" s="35"/>
      <c r="D149" s="35"/>
      <c r="E149" s="36"/>
      <c r="F149" s="35"/>
      <c r="G149" s="22" t="str">
        <f aca="false">IF(OR(B149="",E149=""),"",E149/MAX(1,N(F149)))</f>
        <v/>
      </c>
      <c r="H149" s="21" t="str">
        <f aca="false">IF(B149="","",DATE(YEAR(B149),MONTH(B149)+IF(DAY(B149)&gt;='Painel do cartão'!$C$7,1,0),1))</f>
        <v/>
      </c>
      <c r="I149" s="21" t="str">
        <f aca="false">IF(H149="","",EDATE(H149,MAX(1,N(F149))-1))</f>
        <v/>
      </c>
      <c r="J149" s="22" t="str">
        <f aca="false">IF(H149="","",G149*MAX(0,(YEAR(I149)-YEAR('Painel do cartão'!$C$9))*12+MONTH(I149)-MONTH('Painel do cartão'!$C$9)+1-MAX(0,(YEAR(H149)-YEAR('Painel do cartão'!$C$9))*12+MONTH(H149)-MONTH('Painel do cartão'!$C$9))))</f>
        <v/>
      </c>
    </row>
    <row r="150" customFormat="false" ht="15" hidden="false" customHeight="false" outlineLevel="0" collapsed="false">
      <c r="B150" s="32"/>
      <c r="C150" s="25"/>
      <c r="D150" s="25"/>
      <c r="E150" s="33"/>
      <c r="F150" s="25"/>
      <c r="G150" s="22" t="str">
        <f aca="false">IF(OR(B150="",E150=""),"",E150/MAX(1,N(F150)))</f>
        <v/>
      </c>
      <c r="H150" s="21" t="str">
        <f aca="false">IF(B150="","",DATE(YEAR(B150),MONTH(B150)+IF(DAY(B150)&gt;='Painel do cartão'!$C$7,1,0),1))</f>
        <v/>
      </c>
      <c r="I150" s="21" t="str">
        <f aca="false">IF(H150="","",EDATE(H150,MAX(1,N(F150))-1))</f>
        <v/>
      </c>
      <c r="J150" s="22" t="str">
        <f aca="false">IF(H150="","",G150*MAX(0,(YEAR(I150)-YEAR('Painel do cartão'!$C$9))*12+MONTH(I150)-MONTH('Painel do cartão'!$C$9)+1-MAX(0,(YEAR(H150)-YEAR('Painel do cartão'!$C$9))*12+MONTH(H150)-MONTH('Painel do cartão'!$C$9))))</f>
        <v/>
      </c>
    </row>
    <row r="151" customFormat="false" ht="15" hidden="false" customHeight="false" outlineLevel="0" collapsed="false">
      <c r="B151" s="34"/>
      <c r="C151" s="35"/>
      <c r="D151" s="35"/>
      <c r="E151" s="36"/>
      <c r="F151" s="35"/>
      <c r="G151" s="22" t="str">
        <f aca="false">IF(OR(B151="",E151=""),"",E151/MAX(1,N(F151)))</f>
        <v/>
      </c>
      <c r="H151" s="21" t="str">
        <f aca="false">IF(B151="","",DATE(YEAR(B151),MONTH(B151)+IF(DAY(B151)&gt;='Painel do cartão'!$C$7,1,0),1))</f>
        <v/>
      </c>
      <c r="I151" s="21" t="str">
        <f aca="false">IF(H151="","",EDATE(H151,MAX(1,N(F151))-1))</f>
        <v/>
      </c>
      <c r="J151" s="22" t="str">
        <f aca="false">IF(H151="","",G151*MAX(0,(YEAR(I151)-YEAR('Painel do cartão'!$C$9))*12+MONTH(I151)-MONTH('Painel do cartão'!$C$9)+1-MAX(0,(YEAR(H151)-YEAR('Painel do cartão'!$C$9))*12+MONTH(H151)-MONTH('Painel do cartão'!$C$9))))</f>
        <v/>
      </c>
    </row>
    <row r="152" customFormat="false" ht="15" hidden="false" customHeight="false" outlineLevel="0" collapsed="false">
      <c r="B152" s="32"/>
      <c r="C152" s="25"/>
      <c r="D152" s="25"/>
      <c r="E152" s="33"/>
      <c r="F152" s="25"/>
      <c r="G152" s="22" t="str">
        <f aca="false">IF(OR(B152="",E152=""),"",E152/MAX(1,N(F152)))</f>
        <v/>
      </c>
      <c r="H152" s="21" t="str">
        <f aca="false">IF(B152="","",DATE(YEAR(B152),MONTH(B152)+IF(DAY(B152)&gt;='Painel do cartão'!$C$7,1,0),1))</f>
        <v/>
      </c>
      <c r="I152" s="21" t="str">
        <f aca="false">IF(H152="","",EDATE(H152,MAX(1,N(F152))-1))</f>
        <v/>
      </c>
      <c r="J152" s="22" t="str">
        <f aca="false">IF(H152="","",G152*MAX(0,(YEAR(I152)-YEAR('Painel do cartão'!$C$9))*12+MONTH(I152)-MONTH('Painel do cartão'!$C$9)+1-MAX(0,(YEAR(H152)-YEAR('Painel do cartão'!$C$9))*12+MONTH(H152)-MONTH('Painel do cartão'!$C$9))))</f>
        <v/>
      </c>
    </row>
    <row r="153" customFormat="false" ht="15" hidden="false" customHeight="false" outlineLevel="0" collapsed="false">
      <c r="B153" s="34"/>
      <c r="C153" s="35"/>
      <c r="D153" s="35"/>
      <c r="E153" s="36"/>
      <c r="F153" s="35"/>
      <c r="G153" s="22" t="str">
        <f aca="false">IF(OR(B153="",E153=""),"",E153/MAX(1,N(F153)))</f>
        <v/>
      </c>
      <c r="H153" s="21" t="str">
        <f aca="false">IF(B153="","",DATE(YEAR(B153),MONTH(B153)+IF(DAY(B153)&gt;='Painel do cartão'!$C$7,1,0),1))</f>
        <v/>
      </c>
      <c r="I153" s="21" t="str">
        <f aca="false">IF(H153="","",EDATE(H153,MAX(1,N(F153))-1))</f>
        <v/>
      </c>
      <c r="J153" s="22" t="str">
        <f aca="false">IF(H153="","",G153*MAX(0,(YEAR(I153)-YEAR('Painel do cartão'!$C$9))*12+MONTH(I153)-MONTH('Painel do cartão'!$C$9)+1-MAX(0,(YEAR(H153)-YEAR('Painel do cartão'!$C$9))*12+MONTH(H153)-MONTH('Painel do cartão'!$C$9))))</f>
        <v/>
      </c>
    </row>
    <row r="154" customFormat="false" ht="15" hidden="false" customHeight="false" outlineLevel="0" collapsed="false">
      <c r="B154" s="32"/>
      <c r="C154" s="25"/>
      <c r="D154" s="25"/>
      <c r="E154" s="33"/>
      <c r="F154" s="25"/>
      <c r="G154" s="22" t="str">
        <f aca="false">IF(OR(B154="",E154=""),"",E154/MAX(1,N(F154)))</f>
        <v/>
      </c>
      <c r="H154" s="21" t="str">
        <f aca="false">IF(B154="","",DATE(YEAR(B154),MONTH(B154)+IF(DAY(B154)&gt;='Painel do cartão'!$C$7,1,0),1))</f>
        <v/>
      </c>
      <c r="I154" s="21" t="str">
        <f aca="false">IF(H154="","",EDATE(H154,MAX(1,N(F154))-1))</f>
        <v/>
      </c>
      <c r="J154" s="22" t="str">
        <f aca="false">IF(H154="","",G154*MAX(0,(YEAR(I154)-YEAR('Painel do cartão'!$C$9))*12+MONTH(I154)-MONTH('Painel do cartão'!$C$9)+1-MAX(0,(YEAR(H154)-YEAR('Painel do cartão'!$C$9))*12+MONTH(H154)-MONTH('Painel do cartão'!$C$9))))</f>
        <v/>
      </c>
    </row>
    <row r="155" customFormat="false" ht="15" hidden="false" customHeight="false" outlineLevel="0" collapsed="false">
      <c r="B155" s="34"/>
      <c r="C155" s="35"/>
      <c r="D155" s="35"/>
      <c r="E155" s="36"/>
      <c r="F155" s="35"/>
      <c r="G155" s="22" t="str">
        <f aca="false">IF(OR(B155="",E155=""),"",E155/MAX(1,N(F155)))</f>
        <v/>
      </c>
      <c r="H155" s="21" t="str">
        <f aca="false">IF(B155="","",DATE(YEAR(B155),MONTH(B155)+IF(DAY(B155)&gt;='Painel do cartão'!$C$7,1,0),1))</f>
        <v/>
      </c>
      <c r="I155" s="21" t="str">
        <f aca="false">IF(H155="","",EDATE(H155,MAX(1,N(F155))-1))</f>
        <v/>
      </c>
      <c r="J155" s="22" t="str">
        <f aca="false">IF(H155="","",G155*MAX(0,(YEAR(I155)-YEAR('Painel do cartão'!$C$9))*12+MONTH(I155)-MONTH('Painel do cartão'!$C$9)+1-MAX(0,(YEAR(H155)-YEAR('Painel do cartão'!$C$9))*12+MONTH(H155)-MONTH('Painel do cartão'!$C$9))))</f>
        <v/>
      </c>
    </row>
    <row r="156" customFormat="false" ht="15" hidden="false" customHeight="false" outlineLevel="0" collapsed="false">
      <c r="B156" s="32"/>
      <c r="C156" s="25"/>
      <c r="D156" s="25"/>
      <c r="E156" s="33"/>
      <c r="F156" s="25"/>
      <c r="G156" s="22" t="str">
        <f aca="false">IF(OR(B156="",E156=""),"",E156/MAX(1,N(F156)))</f>
        <v/>
      </c>
      <c r="H156" s="21" t="str">
        <f aca="false">IF(B156="","",DATE(YEAR(B156),MONTH(B156)+IF(DAY(B156)&gt;='Painel do cartão'!$C$7,1,0),1))</f>
        <v/>
      </c>
      <c r="I156" s="21" t="str">
        <f aca="false">IF(H156="","",EDATE(H156,MAX(1,N(F156))-1))</f>
        <v/>
      </c>
      <c r="J156" s="22" t="str">
        <f aca="false">IF(H156="","",G156*MAX(0,(YEAR(I156)-YEAR('Painel do cartão'!$C$9))*12+MONTH(I156)-MONTH('Painel do cartão'!$C$9)+1-MAX(0,(YEAR(H156)-YEAR('Painel do cartão'!$C$9))*12+MONTH(H156)-MONTH('Painel do cartão'!$C$9))))</f>
        <v/>
      </c>
    </row>
    <row r="157" customFormat="false" ht="15" hidden="false" customHeight="false" outlineLevel="0" collapsed="false">
      <c r="B157" s="34"/>
      <c r="C157" s="35"/>
      <c r="D157" s="35"/>
      <c r="E157" s="36"/>
      <c r="F157" s="35"/>
      <c r="G157" s="22" t="str">
        <f aca="false">IF(OR(B157="",E157=""),"",E157/MAX(1,N(F157)))</f>
        <v/>
      </c>
      <c r="H157" s="21" t="str">
        <f aca="false">IF(B157="","",DATE(YEAR(B157),MONTH(B157)+IF(DAY(B157)&gt;='Painel do cartão'!$C$7,1,0),1))</f>
        <v/>
      </c>
      <c r="I157" s="21" t="str">
        <f aca="false">IF(H157="","",EDATE(H157,MAX(1,N(F157))-1))</f>
        <v/>
      </c>
      <c r="J157" s="22" t="str">
        <f aca="false">IF(H157="","",G157*MAX(0,(YEAR(I157)-YEAR('Painel do cartão'!$C$9))*12+MONTH(I157)-MONTH('Painel do cartão'!$C$9)+1-MAX(0,(YEAR(H157)-YEAR('Painel do cartão'!$C$9))*12+MONTH(H157)-MONTH('Painel do cartão'!$C$9))))</f>
        <v/>
      </c>
    </row>
    <row r="158" customFormat="false" ht="15" hidden="false" customHeight="false" outlineLevel="0" collapsed="false">
      <c r="B158" s="32"/>
      <c r="C158" s="25"/>
      <c r="D158" s="25"/>
      <c r="E158" s="33"/>
      <c r="F158" s="25"/>
      <c r="G158" s="22" t="str">
        <f aca="false">IF(OR(B158="",E158=""),"",E158/MAX(1,N(F158)))</f>
        <v/>
      </c>
      <c r="H158" s="21" t="str">
        <f aca="false">IF(B158="","",DATE(YEAR(B158),MONTH(B158)+IF(DAY(B158)&gt;='Painel do cartão'!$C$7,1,0),1))</f>
        <v/>
      </c>
      <c r="I158" s="21" t="str">
        <f aca="false">IF(H158="","",EDATE(H158,MAX(1,N(F158))-1))</f>
        <v/>
      </c>
      <c r="J158" s="22" t="str">
        <f aca="false">IF(H158="","",G158*MAX(0,(YEAR(I158)-YEAR('Painel do cartão'!$C$9))*12+MONTH(I158)-MONTH('Painel do cartão'!$C$9)+1-MAX(0,(YEAR(H158)-YEAR('Painel do cartão'!$C$9))*12+MONTH(H158)-MONTH('Painel do cartão'!$C$9))))</f>
        <v/>
      </c>
    </row>
    <row r="159" customFormat="false" ht="15" hidden="false" customHeight="false" outlineLevel="0" collapsed="false">
      <c r="B159" s="34"/>
      <c r="C159" s="35"/>
      <c r="D159" s="35"/>
      <c r="E159" s="36"/>
      <c r="F159" s="35"/>
      <c r="G159" s="22" t="str">
        <f aca="false">IF(OR(B159="",E159=""),"",E159/MAX(1,N(F159)))</f>
        <v/>
      </c>
      <c r="H159" s="21" t="str">
        <f aca="false">IF(B159="","",DATE(YEAR(B159),MONTH(B159)+IF(DAY(B159)&gt;='Painel do cartão'!$C$7,1,0),1))</f>
        <v/>
      </c>
      <c r="I159" s="21" t="str">
        <f aca="false">IF(H159="","",EDATE(H159,MAX(1,N(F159))-1))</f>
        <v/>
      </c>
      <c r="J159" s="22" t="str">
        <f aca="false">IF(H159="","",G159*MAX(0,(YEAR(I159)-YEAR('Painel do cartão'!$C$9))*12+MONTH(I159)-MONTH('Painel do cartão'!$C$9)+1-MAX(0,(YEAR(H159)-YEAR('Painel do cartão'!$C$9))*12+MONTH(H159)-MONTH('Painel do cartão'!$C$9))))</f>
        <v/>
      </c>
    </row>
    <row r="160" customFormat="false" ht="15" hidden="false" customHeight="false" outlineLevel="0" collapsed="false">
      <c r="B160" s="32"/>
      <c r="C160" s="25"/>
      <c r="D160" s="25"/>
      <c r="E160" s="33"/>
      <c r="F160" s="25"/>
      <c r="G160" s="22" t="str">
        <f aca="false">IF(OR(B160="",E160=""),"",E160/MAX(1,N(F160)))</f>
        <v/>
      </c>
      <c r="H160" s="21" t="str">
        <f aca="false">IF(B160="","",DATE(YEAR(B160),MONTH(B160)+IF(DAY(B160)&gt;='Painel do cartão'!$C$7,1,0),1))</f>
        <v/>
      </c>
      <c r="I160" s="21" t="str">
        <f aca="false">IF(H160="","",EDATE(H160,MAX(1,N(F160))-1))</f>
        <v/>
      </c>
      <c r="J160" s="22" t="str">
        <f aca="false">IF(H160="","",G160*MAX(0,(YEAR(I160)-YEAR('Painel do cartão'!$C$9))*12+MONTH(I160)-MONTH('Painel do cartão'!$C$9)+1-MAX(0,(YEAR(H160)-YEAR('Painel do cartão'!$C$9))*12+MONTH(H160)-MONTH('Painel do cartão'!$C$9))))</f>
        <v/>
      </c>
    </row>
    <row r="161" customFormat="false" ht="15" hidden="false" customHeight="false" outlineLevel="0" collapsed="false">
      <c r="B161" s="34"/>
      <c r="C161" s="35"/>
      <c r="D161" s="35"/>
      <c r="E161" s="36"/>
      <c r="F161" s="35"/>
      <c r="G161" s="22" t="str">
        <f aca="false">IF(OR(B161="",E161=""),"",E161/MAX(1,N(F161)))</f>
        <v/>
      </c>
      <c r="H161" s="21" t="str">
        <f aca="false">IF(B161="","",DATE(YEAR(B161),MONTH(B161)+IF(DAY(B161)&gt;='Painel do cartão'!$C$7,1,0),1))</f>
        <v/>
      </c>
      <c r="I161" s="21" t="str">
        <f aca="false">IF(H161="","",EDATE(H161,MAX(1,N(F161))-1))</f>
        <v/>
      </c>
      <c r="J161" s="22" t="str">
        <f aca="false">IF(H161="","",G161*MAX(0,(YEAR(I161)-YEAR('Painel do cartão'!$C$9))*12+MONTH(I161)-MONTH('Painel do cartão'!$C$9)+1-MAX(0,(YEAR(H161)-YEAR('Painel do cartão'!$C$9))*12+MONTH(H161)-MONTH('Painel do cartão'!$C$9))))</f>
        <v/>
      </c>
    </row>
    <row r="162" customFormat="false" ht="15" hidden="false" customHeight="false" outlineLevel="0" collapsed="false">
      <c r="B162" s="32"/>
      <c r="C162" s="25"/>
      <c r="D162" s="25"/>
      <c r="E162" s="33"/>
      <c r="F162" s="25"/>
      <c r="G162" s="22" t="str">
        <f aca="false">IF(OR(B162="",E162=""),"",E162/MAX(1,N(F162)))</f>
        <v/>
      </c>
      <c r="H162" s="21" t="str">
        <f aca="false">IF(B162="","",DATE(YEAR(B162),MONTH(B162)+IF(DAY(B162)&gt;='Painel do cartão'!$C$7,1,0),1))</f>
        <v/>
      </c>
      <c r="I162" s="21" t="str">
        <f aca="false">IF(H162="","",EDATE(H162,MAX(1,N(F162))-1))</f>
        <v/>
      </c>
      <c r="J162" s="22" t="str">
        <f aca="false">IF(H162="","",G162*MAX(0,(YEAR(I162)-YEAR('Painel do cartão'!$C$9))*12+MONTH(I162)-MONTH('Painel do cartão'!$C$9)+1-MAX(0,(YEAR(H162)-YEAR('Painel do cartão'!$C$9))*12+MONTH(H162)-MONTH('Painel do cartão'!$C$9))))</f>
        <v/>
      </c>
    </row>
    <row r="163" customFormat="false" ht="15" hidden="false" customHeight="false" outlineLevel="0" collapsed="false">
      <c r="B163" s="34"/>
      <c r="C163" s="35"/>
      <c r="D163" s="35"/>
      <c r="E163" s="36"/>
      <c r="F163" s="35"/>
      <c r="G163" s="22" t="str">
        <f aca="false">IF(OR(B163="",E163=""),"",E163/MAX(1,N(F163)))</f>
        <v/>
      </c>
      <c r="H163" s="21" t="str">
        <f aca="false">IF(B163="","",DATE(YEAR(B163),MONTH(B163)+IF(DAY(B163)&gt;='Painel do cartão'!$C$7,1,0),1))</f>
        <v/>
      </c>
      <c r="I163" s="21" t="str">
        <f aca="false">IF(H163="","",EDATE(H163,MAX(1,N(F163))-1))</f>
        <v/>
      </c>
      <c r="J163" s="22" t="str">
        <f aca="false">IF(H163="","",G163*MAX(0,(YEAR(I163)-YEAR('Painel do cartão'!$C$9))*12+MONTH(I163)-MONTH('Painel do cartão'!$C$9)+1-MAX(0,(YEAR(H163)-YEAR('Painel do cartão'!$C$9))*12+MONTH(H163)-MONTH('Painel do cartão'!$C$9))))</f>
        <v/>
      </c>
    </row>
    <row r="164" customFormat="false" ht="15" hidden="false" customHeight="false" outlineLevel="0" collapsed="false">
      <c r="B164" s="32"/>
      <c r="C164" s="25"/>
      <c r="D164" s="25"/>
      <c r="E164" s="33"/>
      <c r="F164" s="25"/>
      <c r="G164" s="22" t="str">
        <f aca="false">IF(OR(B164="",E164=""),"",E164/MAX(1,N(F164)))</f>
        <v/>
      </c>
      <c r="H164" s="21" t="str">
        <f aca="false">IF(B164="","",DATE(YEAR(B164),MONTH(B164)+IF(DAY(B164)&gt;='Painel do cartão'!$C$7,1,0),1))</f>
        <v/>
      </c>
      <c r="I164" s="21" t="str">
        <f aca="false">IF(H164="","",EDATE(H164,MAX(1,N(F164))-1))</f>
        <v/>
      </c>
      <c r="J164" s="22" t="str">
        <f aca="false">IF(H164="","",G164*MAX(0,(YEAR(I164)-YEAR('Painel do cartão'!$C$9))*12+MONTH(I164)-MONTH('Painel do cartão'!$C$9)+1-MAX(0,(YEAR(H164)-YEAR('Painel do cartão'!$C$9))*12+MONTH(H164)-MONTH('Painel do cartão'!$C$9))))</f>
        <v/>
      </c>
    </row>
    <row r="165" customFormat="false" ht="15" hidden="false" customHeight="false" outlineLevel="0" collapsed="false">
      <c r="B165" s="34"/>
      <c r="C165" s="35"/>
      <c r="D165" s="35"/>
      <c r="E165" s="36"/>
      <c r="F165" s="35"/>
      <c r="G165" s="22" t="str">
        <f aca="false">IF(OR(B165="",E165=""),"",E165/MAX(1,N(F165)))</f>
        <v/>
      </c>
      <c r="H165" s="21" t="str">
        <f aca="false">IF(B165="","",DATE(YEAR(B165),MONTH(B165)+IF(DAY(B165)&gt;='Painel do cartão'!$C$7,1,0),1))</f>
        <v/>
      </c>
      <c r="I165" s="21" t="str">
        <f aca="false">IF(H165="","",EDATE(H165,MAX(1,N(F165))-1))</f>
        <v/>
      </c>
      <c r="J165" s="22" t="str">
        <f aca="false">IF(H165="","",G165*MAX(0,(YEAR(I165)-YEAR('Painel do cartão'!$C$9))*12+MONTH(I165)-MONTH('Painel do cartão'!$C$9)+1-MAX(0,(YEAR(H165)-YEAR('Painel do cartão'!$C$9))*12+MONTH(H165)-MONTH('Painel do cartão'!$C$9))))</f>
        <v/>
      </c>
    </row>
    <row r="166" customFormat="false" ht="15" hidden="false" customHeight="false" outlineLevel="0" collapsed="false">
      <c r="B166" s="32"/>
      <c r="C166" s="25"/>
      <c r="D166" s="25"/>
      <c r="E166" s="33"/>
      <c r="F166" s="25"/>
      <c r="G166" s="22" t="str">
        <f aca="false">IF(OR(B166="",E166=""),"",E166/MAX(1,N(F166)))</f>
        <v/>
      </c>
      <c r="H166" s="21" t="str">
        <f aca="false">IF(B166="","",DATE(YEAR(B166),MONTH(B166)+IF(DAY(B166)&gt;='Painel do cartão'!$C$7,1,0),1))</f>
        <v/>
      </c>
      <c r="I166" s="21" t="str">
        <f aca="false">IF(H166="","",EDATE(H166,MAX(1,N(F166))-1))</f>
        <v/>
      </c>
      <c r="J166" s="22" t="str">
        <f aca="false">IF(H166="","",G166*MAX(0,(YEAR(I166)-YEAR('Painel do cartão'!$C$9))*12+MONTH(I166)-MONTH('Painel do cartão'!$C$9)+1-MAX(0,(YEAR(H166)-YEAR('Painel do cartão'!$C$9))*12+MONTH(H166)-MONTH('Painel do cartão'!$C$9))))</f>
        <v/>
      </c>
    </row>
    <row r="167" customFormat="false" ht="15" hidden="false" customHeight="false" outlineLevel="0" collapsed="false">
      <c r="B167" s="34"/>
      <c r="C167" s="35"/>
      <c r="D167" s="35"/>
      <c r="E167" s="36"/>
      <c r="F167" s="35"/>
      <c r="G167" s="22" t="str">
        <f aca="false">IF(OR(B167="",E167=""),"",E167/MAX(1,N(F167)))</f>
        <v/>
      </c>
      <c r="H167" s="21" t="str">
        <f aca="false">IF(B167="","",DATE(YEAR(B167),MONTH(B167)+IF(DAY(B167)&gt;='Painel do cartão'!$C$7,1,0),1))</f>
        <v/>
      </c>
      <c r="I167" s="21" t="str">
        <f aca="false">IF(H167="","",EDATE(H167,MAX(1,N(F167))-1))</f>
        <v/>
      </c>
      <c r="J167" s="22" t="str">
        <f aca="false">IF(H167="","",G167*MAX(0,(YEAR(I167)-YEAR('Painel do cartão'!$C$9))*12+MONTH(I167)-MONTH('Painel do cartão'!$C$9)+1-MAX(0,(YEAR(H167)-YEAR('Painel do cartão'!$C$9))*12+MONTH(H167)-MONTH('Painel do cartão'!$C$9))))</f>
        <v/>
      </c>
    </row>
    <row r="168" customFormat="false" ht="15" hidden="false" customHeight="false" outlineLevel="0" collapsed="false">
      <c r="B168" s="32"/>
      <c r="C168" s="25"/>
      <c r="D168" s="25"/>
      <c r="E168" s="33"/>
      <c r="F168" s="25"/>
      <c r="G168" s="22" t="str">
        <f aca="false">IF(OR(B168="",E168=""),"",E168/MAX(1,N(F168)))</f>
        <v/>
      </c>
      <c r="H168" s="21" t="str">
        <f aca="false">IF(B168="","",DATE(YEAR(B168),MONTH(B168)+IF(DAY(B168)&gt;='Painel do cartão'!$C$7,1,0),1))</f>
        <v/>
      </c>
      <c r="I168" s="21" t="str">
        <f aca="false">IF(H168="","",EDATE(H168,MAX(1,N(F168))-1))</f>
        <v/>
      </c>
      <c r="J168" s="22" t="str">
        <f aca="false">IF(H168="","",G168*MAX(0,(YEAR(I168)-YEAR('Painel do cartão'!$C$9))*12+MONTH(I168)-MONTH('Painel do cartão'!$C$9)+1-MAX(0,(YEAR(H168)-YEAR('Painel do cartão'!$C$9))*12+MONTH(H168)-MONTH('Painel do cartão'!$C$9))))</f>
        <v/>
      </c>
    </row>
    <row r="169" customFormat="false" ht="15" hidden="false" customHeight="false" outlineLevel="0" collapsed="false">
      <c r="B169" s="34"/>
      <c r="C169" s="35"/>
      <c r="D169" s="35"/>
      <c r="E169" s="36"/>
      <c r="F169" s="35"/>
      <c r="G169" s="22" t="str">
        <f aca="false">IF(OR(B169="",E169=""),"",E169/MAX(1,N(F169)))</f>
        <v/>
      </c>
      <c r="H169" s="21" t="str">
        <f aca="false">IF(B169="","",DATE(YEAR(B169),MONTH(B169)+IF(DAY(B169)&gt;='Painel do cartão'!$C$7,1,0),1))</f>
        <v/>
      </c>
      <c r="I169" s="21" t="str">
        <f aca="false">IF(H169="","",EDATE(H169,MAX(1,N(F169))-1))</f>
        <v/>
      </c>
      <c r="J169" s="22" t="str">
        <f aca="false">IF(H169="","",G169*MAX(0,(YEAR(I169)-YEAR('Painel do cartão'!$C$9))*12+MONTH(I169)-MONTH('Painel do cartão'!$C$9)+1-MAX(0,(YEAR(H169)-YEAR('Painel do cartão'!$C$9))*12+MONTH(H169)-MONTH('Painel do cartão'!$C$9))))</f>
        <v/>
      </c>
    </row>
    <row r="170" customFormat="false" ht="15" hidden="false" customHeight="false" outlineLevel="0" collapsed="false">
      <c r="B170" s="32"/>
      <c r="C170" s="25"/>
      <c r="D170" s="25"/>
      <c r="E170" s="33"/>
      <c r="F170" s="25"/>
      <c r="G170" s="22" t="str">
        <f aca="false">IF(OR(B170="",E170=""),"",E170/MAX(1,N(F170)))</f>
        <v/>
      </c>
      <c r="H170" s="21" t="str">
        <f aca="false">IF(B170="","",DATE(YEAR(B170),MONTH(B170)+IF(DAY(B170)&gt;='Painel do cartão'!$C$7,1,0),1))</f>
        <v/>
      </c>
      <c r="I170" s="21" t="str">
        <f aca="false">IF(H170="","",EDATE(H170,MAX(1,N(F170))-1))</f>
        <v/>
      </c>
      <c r="J170" s="22" t="str">
        <f aca="false">IF(H170="","",G170*MAX(0,(YEAR(I170)-YEAR('Painel do cartão'!$C$9))*12+MONTH(I170)-MONTH('Painel do cartão'!$C$9)+1-MAX(0,(YEAR(H170)-YEAR('Painel do cartão'!$C$9))*12+MONTH(H170)-MONTH('Painel do cartão'!$C$9))))</f>
        <v/>
      </c>
    </row>
    <row r="171" customFormat="false" ht="15" hidden="false" customHeight="false" outlineLevel="0" collapsed="false">
      <c r="B171" s="34"/>
      <c r="C171" s="35"/>
      <c r="D171" s="35"/>
      <c r="E171" s="36"/>
      <c r="F171" s="35"/>
      <c r="G171" s="22" t="str">
        <f aca="false">IF(OR(B171="",E171=""),"",E171/MAX(1,N(F171)))</f>
        <v/>
      </c>
      <c r="H171" s="21" t="str">
        <f aca="false">IF(B171="","",DATE(YEAR(B171),MONTH(B171)+IF(DAY(B171)&gt;='Painel do cartão'!$C$7,1,0),1))</f>
        <v/>
      </c>
      <c r="I171" s="21" t="str">
        <f aca="false">IF(H171="","",EDATE(H171,MAX(1,N(F171))-1))</f>
        <v/>
      </c>
      <c r="J171" s="22" t="str">
        <f aca="false">IF(H171="","",G171*MAX(0,(YEAR(I171)-YEAR('Painel do cartão'!$C$9))*12+MONTH(I171)-MONTH('Painel do cartão'!$C$9)+1-MAX(0,(YEAR(H171)-YEAR('Painel do cartão'!$C$9))*12+MONTH(H171)-MONTH('Painel do cartão'!$C$9))))</f>
        <v/>
      </c>
    </row>
    <row r="172" customFormat="false" ht="15" hidden="false" customHeight="false" outlineLevel="0" collapsed="false">
      <c r="B172" s="32"/>
      <c r="C172" s="25"/>
      <c r="D172" s="25"/>
      <c r="E172" s="33"/>
      <c r="F172" s="25"/>
      <c r="G172" s="22" t="str">
        <f aca="false">IF(OR(B172="",E172=""),"",E172/MAX(1,N(F172)))</f>
        <v/>
      </c>
      <c r="H172" s="21" t="str">
        <f aca="false">IF(B172="","",DATE(YEAR(B172),MONTH(B172)+IF(DAY(B172)&gt;='Painel do cartão'!$C$7,1,0),1))</f>
        <v/>
      </c>
      <c r="I172" s="21" t="str">
        <f aca="false">IF(H172="","",EDATE(H172,MAX(1,N(F172))-1))</f>
        <v/>
      </c>
      <c r="J172" s="22" t="str">
        <f aca="false">IF(H172="","",G172*MAX(0,(YEAR(I172)-YEAR('Painel do cartão'!$C$9))*12+MONTH(I172)-MONTH('Painel do cartão'!$C$9)+1-MAX(0,(YEAR(H172)-YEAR('Painel do cartão'!$C$9))*12+MONTH(H172)-MONTH('Painel do cartão'!$C$9))))</f>
        <v/>
      </c>
    </row>
    <row r="173" customFormat="false" ht="15" hidden="false" customHeight="false" outlineLevel="0" collapsed="false">
      <c r="B173" s="34"/>
      <c r="C173" s="35"/>
      <c r="D173" s="35"/>
      <c r="E173" s="36"/>
      <c r="F173" s="35"/>
      <c r="G173" s="22" t="str">
        <f aca="false">IF(OR(B173="",E173=""),"",E173/MAX(1,N(F173)))</f>
        <v/>
      </c>
      <c r="H173" s="21" t="str">
        <f aca="false">IF(B173="","",DATE(YEAR(B173),MONTH(B173)+IF(DAY(B173)&gt;='Painel do cartão'!$C$7,1,0),1))</f>
        <v/>
      </c>
      <c r="I173" s="21" t="str">
        <f aca="false">IF(H173="","",EDATE(H173,MAX(1,N(F173))-1))</f>
        <v/>
      </c>
      <c r="J173" s="22" t="str">
        <f aca="false">IF(H173="","",G173*MAX(0,(YEAR(I173)-YEAR('Painel do cartão'!$C$9))*12+MONTH(I173)-MONTH('Painel do cartão'!$C$9)+1-MAX(0,(YEAR(H173)-YEAR('Painel do cartão'!$C$9))*12+MONTH(H173)-MONTH('Painel do cartão'!$C$9))))</f>
        <v/>
      </c>
    </row>
    <row r="174" customFormat="false" ht="15" hidden="false" customHeight="false" outlineLevel="0" collapsed="false">
      <c r="B174" s="32"/>
      <c r="C174" s="25"/>
      <c r="D174" s="25"/>
      <c r="E174" s="33"/>
      <c r="F174" s="25"/>
      <c r="G174" s="22" t="str">
        <f aca="false">IF(OR(B174="",E174=""),"",E174/MAX(1,N(F174)))</f>
        <v/>
      </c>
      <c r="H174" s="21" t="str">
        <f aca="false">IF(B174="","",DATE(YEAR(B174),MONTH(B174)+IF(DAY(B174)&gt;='Painel do cartão'!$C$7,1,0),1))</f>
        <v/>
      </c>
      <c r="I174" s="21" t="str">
        <f aca="false">IF(H174="","",EDATE(H174,MAX(1,N(F174))-1))</f>
        <v/>
      </c>
      <c r="J174" s="22" t="str">
        <f aca="false">IF(H174="","",G174*MAX(0,(YEAR(I174)-YEAR('Painel do cartão'!$C$9))*12+MONTH(I174)-MONTH('Painel do cartão'!$C$9)+1-MAX(0,(YEAR(H174)-YEAR('Painel do cartão'!$C$9))*12+MONTH(H174)-MONTH('Painel do cartão'!$C$9))))</f>
        <v/>
      </c>
    </row>
    <row r="175" customFormat="false" ht="15" hidden="false" customHeight="false" outlineLevel="0" collapsed="false">
      <c r="B175" s="34"/>
      <c r="C175" s="35"/>
      <c r="D175" s="35"/>
      <c r="E175" s="36"/>
      <c r="F175" s="35"/>
      <c r="G175" s="22" t="str">
        <f aca="false">IF(OR(B175="",E175=""),"",E175/MAX(1,N(F175)))</f>
        <v/>
      </c>
      <c r="H175" s="21" t="str">
        <f aca="false">IF(B175="","",DATE(YEAR(B175),MONTH(B175)+IF(DAY(B175)&gt;='Painel do cartão'!$C$7,1,0),1))</f>
        <v/>
      </c>
      <c r="I175" s="21" t="str">
        <f aca="false">IF(H175="","",EDATE(H175,MAX(1,N(F175))-1))</f>
        <v/>
      </c>
      <c r="J175" s="22" t="str">
        <f aca="false">IF(H175="","",G175*MAX(0,(YEAR(I175)-YEAR('Painel do cartão'!$C$9))*12+MONTH(I175)-MONTH('Painel do cartão'!$C$9)+1-MAX(0,(YEAR(H175)-YEAR('Painel do cartão'!$C$9))*12+MONTH(H175)-MONTH('Painel do cartão'!$C$9))))</f>
        <v/>
      </c>
    </row>
    <row r="176" customFormat="false" ht="15" hidden="false" customHeight="false" outlineLevel="0" collapsed="false">
      <c r="B176" s="32"/>
      <c r="C176" s="25"/>
      <c r="D176" s="25"/>
      <c r="E176" s="33"/>
      <c r="F176" s="25"/>
      <c r="G176" s="22" t="str">
        <f aca="false">IF(OR(B176="",E176=""),"",E176/MAX(1,N(F176)))</f>
        <v/>
      </c>
      <c r="H176" s="21" t="str">
        <f aca="false">IF(B176="","",DATE(YEAR(B176),MONTH(B176)+IF(DAY(B176)&gt;='Painel do cartão'!$C$7,1,0),1))</f>
        <v/>
      </c>
      <c r="I176" s="21" t="str">
        <f aca="false">IF(H176="","",EDATE(H176,MAX(1,N(F176))-1))</f>
        <v/>
      </c>
      <c r="J176" s="22" t="str">
        <f aca="false">IF(H176="","",G176*MAX(0,(YEAR(I176)-YEAR('Painel do cartão'!$C$9))*12+MONTH(I176)-MONTH('Painel do cartão'!$C$9)+1-MAX(0,(YEAR(H176)-YEAR('Painel do cartão'!$C$9))*12+MONTH(H176)-MONTH('Painel do cartão'!$C$9))))</f>
        <v/>
      </c>
    </row>
    <row r="177" customFormat="false" ht="15" hidden="false" customHeight="false" outlineLevel="0" collapsed="false">
      <c r="B177" s="34"/>
      <c r="C177" s="35"/>
      <c r="D177" s="35"/>
      <c r="E177" s="36"/>
      <c r="F177" s="35"/>
      <c r="G177" s="22" t="str">
        <f aca="false">IF(OR(B177="",E177=""),"",E177/MAX(1,N(F177)))</f>
        <v/>
      </c>
      <c r="H177" s="21" t="str">
        <f aca="false">IF(B177="","",DATE(YEAR(B177),MONTH(B177)+IF(DAY(B177)&gt;='Painel do cartão'!$C$7,1,0),1))</f>
        <v/>
      </c>
      <c r="I177" s="21" t="str">
        <f aca="false">IF(H177="","",EDATE(H177,MAX(1,N(F177))-1))</f>
        <v/>
      </c>
      <c r="J177" s="22" t="str">
        <f aca="false">IF(H177="","",G177*MAX(0,(YEAR(I177)-YEAR('Painel do cartão'!$C$9))*12+MONTH(I177)-MONTH('Painel do cartão'!$C$9)+1-MAX(0,(YEAR(H177)-YEAR('Painel do cartão'!$C$9))*12+MONTH(H177)-MONTH('Painel do cartão'!$C$9))))</f>
        <v/>
      </c>
    </row>
    <row r="178" customFormat="false" ht="15" hidden="false" customHeight="false" outlineLevel="0" collapsed="false">
      <c r="B178" s="32"/>
      <c r="C178" s="25"/>
      <c r="D178" s="25"/>
      <c r="E178" s="33"/>
      <c r="F178" s="25"/>
      <c r="G178" s="22" t="str">
        <f aca="false">IF(OR(B178="",E178=""),"",E178/MAX(1,N(F178)))</f>
        <v/>
      </c>
      <c r="H178" s="21" t="str">
        <f aca="false">IF(B178="","",DATE(YEAR(B178),MONTH(B178)+IF(DAY(B178)&gt;='Painel do cartão'!$C$7,1,0),1))</f>
        <v/>
      </c>
      <c r="I178" s="21" t="str">
        <f aca="false">IF(H178="","",EDATE(H178,MAX(1,N(F178))-1))</f>
        <v/>
      </c>
      <c r="J178" s="22" t="str">
        <f aca="false">IF(H178="","",G178*MAX(0,(YEAR(I178)-YEAR('Painel do cartão'!$C$9))*12+MONTH(I178)-MONTH('Painel do cartão'!$C$9)+1-MAX(0,(YEAR(H178)-YEAR('Painel do cartão'!$C$9))*12+MONTH(H178)-MONTH('Painel do cartão'!$C$9))))</f>
        <v/>
      </c>
    </row>
    <row r="179" customFormat="false" ht="15" hidden="false" customHeight="false" outlineLevel="0" collapsed="false">
      <c r="B179" s="34"/>
      <c r="C179" s="35"/>
      <c r="D179" s="35"/>
      <c r="E179" s="36"/>
      <c r="F179" s="35"/>
      <c r="G179" s="22" t="str">
        <f aca="false">IF(OR(B179="",E179=""),"",E179/MAX(1,N(F179)))</f>
        <v/>
      </c>
      <c r="H179" s="21" t="str">
        <f aca="false">IF(B179="","",DATE(YEAR(B179),MONTH(B179)+IF(DAY(B179)&gt;='Painel do cartão'!$C$7,1,0),1))</f>
        <v/>
      </c>
      <c r="I179" s="21" t="str">
        <f aca="false">IF(H179="","",EDATE(H179,MAX(1,N(F179))-1))</f>
        <v/>
      </c>
      <c r="J179" s="22" t="str">
        <f aca="false">IF(H179="","",G179*MAX(0,(YEAR(I179)-YEAR('Painel do cartão'!$C$9))*12+MONTH(I179)-MONTH('Painel do cartão'!$C$9)+1-MAX(0,(YEAR(H179)-YEAR('Painel do cartão'!$C$9))*12+MONTH(H179)-MONTH('Painel do cartão'!$C$9))))</f>
        <v/>
      </c>
    </row>
    <row r="180" customFormat="false" ht="15" hidden="false" customHeight="false" outlineLevel="0" collapsed="false">
      <c r="B180" s="32"/>
      <c r="C180" s="25"/>
      <c r="D180" s="25"/>
      <c r="E180" s="33"/>
      <c r="F180" s="25"/>
      <c r="G180" s="22" t="str">
        <f aca="false">IF(OR(B180="",E180=""),"",E180/MAX(1,N(F180)))</f>
        <v/>
      </c>
      <c r="H180" s="21" t="str">
        <f aca="false">IF(B180="","",DATE(YEAR(B180),MONTH(B180)+IF(DAY(B180)&gt;='Painel do cartão'!$C$7,1,0),1))</f>
        <v/>
      </c>
      <c r="I180" s="21" t="str">
        <f aca="false">IF(H180="","",EDATE(H180,MAX(1,N(F180))-1))</f>
        <v/>
      </c>
      <c r="J180" s="22" t="str">
        <f aca="false">IF(H180="","",G180*MAX(0,(YEAR(I180)-YEAR('Painel do cartão'!$C$9))*12+MONTH(I180)-MONTH('Painel do cartão'!$C$9)+1-MAX(0,(YEAR(H180)-YEAR('Painel do cartão'!$C$9))*12+MONTH(H180)-MONTH('Painel do cartão'!$C$9))))</f>
        <v/>
      </c>
    </row>
    <row r="181" customFormat="false" ht="15" hidden="false" customHeight="false" outlineLevel="0" collapsed="false">
      <c r="B181" s="34"/>
      <c r="C181" s="35"/>
      <c r="D181" s="35"/>
      <c r="E181" s="36"/>
      <c r="F181" s="35"/>
      <c r="G181" s="22" t="str">
        <f aca="false">IF(OR(B181="",E181=""),"",E181/MAX(1,N(F181)))</f>
        <v/>
      </c>
      <c r="H181" s="21" t="str">
        <f aca="false">IF(B181="","",DATE(YEAR(B181),MONTH(B181)+IF(DAY(B181)&gt;='Painel do cartão'!$C$7,1,0),1))</f>
        <v/>
      </c>
      <c r="I181" s="21" t="str">
        <f aca="false">IF(H181="","",EDATE(H181,MAX(1,N(F181))-1))</f>
        <v/>
      </c>
      <c r="J181" s="22" t="str">
        <f aca="false">IF(H181="","",G181*MAX(0,(YEAR(I181)-YEAR('Painel do cartão'!$C$9))*12+MONTH(I181)-MONTH('Painel do cartão'!$C$9)+1-MAX(0,(YEAR(H181)-YEAR('Painel do cartão'!$C$9))*12+MONTH(H181)-MONTH('Painel do cartão'!$C$9))))</f>
        <v/>
      </c>
    </row>
    <row r="182" customFormat="false" ht="15" hidden="false" customHeight="false" outlineLevel="0" collapsed="false">
      <c r="B182" s="32"/>
      <c r="C182" s="25"/>
      <c r="D182" s="25"/>
      <c r="E182" s="33"/>
      <c r="F182" s="25"/>
      <c r="G182" s="22" t="str">
        <f aca="false">IF(OR(B182="",E182=""),"",E182/MAX(1,N(F182)))</f>
        <v/>
      </c>
      <c r="H182" s="21" t="str">
        <f aca="false">IF(B182="","",DATE(YEAR(B182),MONTH(B182)+IF(DAY(B182)&gt;='Painel do cartão'!$C$7,1,0),1))</f>
        <v/>
      </c>
      <c r="I182" s="21" t="str">
        <f aca="false">IF(H182="","",EDATE(H182,MAX(1,N(F182))-1))</f>
        <v/>
      </c>
      <c r="J182" s="22" t="str">
        <f aca="false">IF(H182="","",G182*MAX(0,(YEAR(I182)-YEAR('Painel do cartão'!$C$9))*12+MONTH(I182)-MONTH('Painel do cartão'!$C$9)+1-MAX(0,(YEAR(H182)-YEAR('Painel do cartão'!$C$9))*12+MONTH(H182)-MONTH('Painel do cartão'!$C$9))))</f>
        <v/>
      </c>
    </row>
    <row r="183" customFormat="false" ht="15" hidden="false" customHeight="false" outlineLevel="0" collapsed="false">
      <c r="B183" s="34"/>
      <c r="C183" s="35"/>
      <c r="D183" s="35"/>
      <c r="E183" s="36"/>
      <c r="F183" s="35"/>
      <c r="G183" s="22" t="str">
        <f aca="false">IF(OR(B183="",E183=""),"",E183/MAX(1,N(F183)))</f>
        <v/>
      </c>
      <c r="H183" s="21" t="str">
        <f aca="false">IF(B183="","",DATE(YEAR(B183),MONTH(B183)+IF(DAY(B183)&gt;='Painel do cartão'!$C$7,1,0),1))</f>
        <v/>
      </c>
      <c r="I183" s="21" t="str">
        <f aca="false">IF(H183="","",EDATE(H183,MAX(1,N(F183))-1))</f>
        <v/>
      </c>
      <c r="J183" s="22" t="str">
        <f aca="false">IF(H183="","",G183*MAX(0,(YEAR(I183)-YEAR('Painel do cartão'!$C$9))*12+MONTH(I183)-MONTH('Painel do cartão'!$C$9)+1-MAX(0,(YEAR(H183)-YEAR('Painel do cartão'!$C$9))*12+MONTH(H183)-MONTH('Painel do cartão'!$C$9))))</f>
        <v/>
      </c>
    </row>
    <row r="184" customFormat="false" ht="15" hidden="false" customHeight="false" outlineLevel="0" collapsed="false">
      <c r="B184" s="32"/>
      <c r="C184" s="25"/>
      <c r="D184" s="25"/>
      <c r="E184" s="33"/>
      <c r="F184" s="25"/>
      <c r="G184" s="22" t="str">
        <f aca="false">IF(OR(B184="",E184=""),"",E184/MAX(1,N(F184)))</f>
        <v/>
      </c>
      <c r="H184" s="21" t="str">
        <f aca="false">IF(B184="","",DATE(YEAR(B184),MONTH(B184)+IF(DAY(B184)&gt;='Painel do cartão'!$C$7,1,0),1))</f>
        <v/>
      </c>
      <c r="I184" s="21" t="str">
        <f aca="false">IF(H184="","",EDATE(H184,MAX(1,N(F184))-1))</f>
        <v/>
      </c>
      <c r="J184" s="22" t="str">
        <f aca="false">IF(H184="","",G184*MAX(0,(YEAR(I184)-YEAR('Painel do cartão'!$C$9))*12+MONTH(I184)-MONTH('Painel do cartão'!$C$9)+1-MAX(0,(YEAR(H184)-YEAR('Painel do cartão'!$C$9))*12+MONTH(H184)-MONTH('Painel do cartão'!$C$9))))</f>
        <v/>
      </c>
    </row>
    <row r="185" customFormat="false" ht="15" hidden="false" customHeight="false" outlineLevel="0" collapsed="false">
      <c r="B185" s="34"/>
      <c r="C185" s="35"/>
      <c r="D185" s="35"/>
      <c r="E185" s="36"/>
      <c r="F185" s="35"/>
      <c r="G185" s="22" t="str">
        <f aca="false">IF(OR(B185="",E185=""),"",E185/MAX(1,N(F185)))</f>
        <v/>
      </c>
      <c r="H185" s="21" t="str">
        <f aca="false">IF(B185="","",DATE(YEAR(B185),MONTH(B185)+IF(DAY(B185)&gt;='Painel do cartão'!$C$7,1,0),1))</f>
        <v/>
      </c>
      <c r="I185" s="21" t="str">
        <f aca="false">IF(H185="","",EDATE(H185,MAX(1,N(F185))-1))</f>
        <v/>
      </c>
      <c r="J185" s="22" t="str">
        <f aca="false">IF(H185="","",G185*MAX(0,(YEAR(I185)-YEAR('Painel do cartão'!$C$9))*12+MONTH(I185)-MONTH('Painel do cartão'!$C$9)+1-MAX(0,(YEAR(H185)-YEAR('Painel do cartão'!$C$9))*12+MONTH(H185)-MONTH('Painel do cartão'!$C$9))))</f>
        <v/>
      </c>
    </row>
    <row r="186" customFormat="false" ht="15" hidden="false" customHeight="false" outlineLevel="0" collapsed="false">
      <c r="B186" s="32"/>
      <c r="C186" s="25"/>
      <c r="D186" s="25"/>
      <c r="E186" s="33"/>
      <c r="F186" s="25"/>
      <c r="G186" s="22" t="str">
        <f aca="false">IF(OR(B186="",E186=""),"",E186/MAX(1,N(F186)))</f>
        <v/>
      </c>
      <c r="H186" s="21" t="str">
        <f aca="false">IF(B186="","",DATE(YEAR(B186),MONTH(B186)+IF(DAY(B186)&gt;='Painel do cartão'!$C$7,1,0),1))</f>
        <v/>
      </c>
      <c r="I186" s="21" t="str">
        <f aca="false">IF(H186="","",EDATE(H186,MAX(1,N(F186))-1))</f>
        <v/>
      </c>
      <c r="J186" s="22" t="str">
        <f aca="false">IF(H186="","",G186*MAX(0,(YEAR(I186)-YEAR('Painel do cartão'!$C$9))*12+MONTH(I186)-MONTH('Painel do cartão'!$C$9)+1-MAX(0,(YEAR(H186)-YEAR('Painel do cartão'!$C$9))*12+MONTH(H186)-MONTH('Painel do cartão'!$C$9))))</f>
        <v/>
      </c>
    </row>
    <row r="187" customFormat="false" ht="15" hidden="false" customHeight="false" outlineLevel="0" collapsed="false">
      <c r="B187" s="34"/>
      <c r="C187" s="35"/>
      <c r="D187" s="35"/>
      <c r="E187" s="36"/>
      <c r="F187" s="35"/>
      <c r="G187" s="22" t="str">
        <f aca="false">IF(OR(B187="",E187=""),"",E187/MAX(1,N(F187)))</f>
        <v/>
      </c>
      <c r="H187" s="21" t="str">
        <f aca="false">IF(B187="","",DATE(YEAR(B187),MONTH(B187)+IF(DAY(B187)&gt;='Painel do cartão'!$C$7,1,0),1))</f>
        <v/>
      </c>
      <c r="I187" s="21" t="str">
        <f aca="false">IF(H187="","",EDATE(H187,MAX(1,N(F187))-1))</f>
        <v/>
      </c>
      <c r="J187" s="22" t="str">
        <f aca="false">IF(H187="","",G187*MAX(0,(YEAR(I187)-YEAR('Painel do cartão'!$C$9))*12+MONTH(I187)-MONTH('Painel do cartão'!$C$9)+1-MAX(0,(YEAR(H187)-YEAR('Painel do cartão'!$C$9))*12+MONTH(H187)-MONTH('Painel do cartão'!$C$9))))</f>
        <v/>
      </c>
    </row>
    <row r="188" customFormat="false" ht="15" hidden="false" customHeight="false" outlineLevel="0" collapsed="false">
      <c r="B188" s="32"/>
      <c r="C188" s="25"/>
      <c r="D188" s="25"/>
      <c r="E188" s="33"/>
      <c r="F188" s="25"/>
      <c r="G188" s="22" t="str">
        <f aca="false">IF(OR(B188="",E188=""),"",E188/MAX(1,N(F188)))</f>
        <v/>
      </c>
      <c r="H188" s="21" t="str">
        <f aca="false">IF(B188="","",DATE(YEAR(B188),MONTH(B188)+IF(DAY(B188)&gt;='Painel do cartão'!$C$7,1,0),1))</f>
        <v/>
      </c>
      <c r="I188" s="21" t="str">
        <f aca="false">IF(H188="","",EDATE(H188,MAX(1,N(F188))-1))</f>
        <v/>
      </c>
      <c r="J188" s="22" t="str">
        <f aca="false">IF(H188="","",G188*MAX(0,(YEAR(I188)-YEAR('Painel do cartão'!$C$9))*12+MONTH(I188)-MONTH('Painel do cartão'!$C$9)+1-MAX(0,(YEAR(H188)-YEAR('Painel do cartão'!$C$9))*12+MONTH(H188)-MONTH('Painel do cartão'!$C$9))))</f>
        <v/>
      </c>
    </row>
    <row r="189" customFormat="false" ht="15" hidden="false" customHeight="false" outlineLevel="0" collapsed="false">
      <c r="B189" s="34"/>
      <c r="C189" s="35"/>
      <c r="D189" s="35"/>
      <c r="E189" s="36"/>
      <c r="F189" s="35"/>
      <c r="G189" s="22" t="str">
        <f aca="false">IF(OR(B189="",E189=""),"",E189/MAX(1,N(F189)))</f>
        <v/>
      </c>
      <c r="H189" s="21" t="str">
        <f aca="false">IF(B189="","",DATE(YEAR(B189),MONTH(B189)+IF(DAY(B189)&gt;='Painel do cartão'!$C$7,1,0),1))</f>
        <v/>
      </c>
      <c r="I189" s="21" t="str">
        <f aca="false">IF(H189="","",EDATE(H189,MAX(1,N(F189))-1))</f>
        <v/>
      </c>
      <c r="J189" s="22" t="str">
        <f aca="false">IF(H189="","",G189*MAX(0,(YEAR(I189)-YEAR('Painel do cartão'!$C$9))*12+MONTH(I189)-MONTH('Painel do cartão'!$C$9)+1-MAX(0,(YEAR(H189)-YEAR('Painel do cartão'!$C$9))*12+MONTH(H189)-MONTH('Painel do cartão'!$C$9))))</f>
        <v/>
      </c>
    </row>
    <row r="190" customFormat="false" ht="15" hidden="false" customHeight="false" outlineLevel="0" collapsed="false">
      <c r="B190" s="32"/>
      <c r="C190" s="25"/>
      <c r="D190" s="25"/>
      <c r="E190" s="33"/>
      <c r="F190" s="25"/>
      <c r="G190" s="22" t="str">
        <f aca="false">IF(OR(B190="",E190=""),"",E190/MAX(1,N(F190)))</f>
        <v/>
      </c>
      <c r="H190" s="21" t="str">
        <f aca="false">IF(B190="","",DATE(YEAR(B190),MONTH(B190)+IF(DAY(B190)&gt;='Painel do cartão'!$C$7,1,0),1))</f>
        <v/>
      </c>
      <c r="I190" s="21" t="str">
        <f aca="false">IF(H190="","",EDATE(H190,MAX(1,N(F190))-1))</f>
        <v/>
      </c>
      <c r="J190" s="22" t="str">
        <f aca="false">IF(H190="","",G190*MAX(0,(YEAR(I190)-YEAR('Painel do cartão'!$C$9))*12+MONTH(I190)-MONTH('Painel do cartão'!$C$9)+1-MAX(0,(YEAR(H190)-YEAR('Painel do cartão'!$C$9))*12+MONTH(H190)-MONTH('Painel do cartão'!$C$9))))</f>
        <v/>
      </c>
    </row>
    <row r="191" customFormat="false" ht="15" hidden="false" customHeight="false" outlineLevel="0" collapsed="false">
      <c r="B191" s="34"/>
      <c r="C191" s="35"/>
      <c r="D191" s="35"/>
      <c r="E191" s="36"/>
      <c r="F191" s="35"/>
      <c r="G191" s="22" t="str">
        <f aca="false">IF(OR(B191="",E191=""),"",E191/MAX(1,N(F191)))</f>
        <v/>
      </c>
      <c r="H191" s="21" t="str">
        <f aca="false">IF(B191="","",DATE(YEAR(B191),MONTH(B191)+IF(DAY(B191)&gt;='Painel do cartão'!$C$7,1,0),1))</f>
        <v/>
      </c>
      <c r="I191" s="21" t="str">
        <f aca="false">IF(H191="","",EDATE(H191,MAX(1,N(F191))-1))</f>
        <v/>
      </c>
      <c r="J191" s="22" t="str">
        <f aca="false">IF(H191="","",G191*MAX(0,(YEAR(I191)-YEAR('Painel do cartão'!$C$9))*12+MONTH(I191)-MONTH('Painel do cartão'!$C$9)+1-MAX(0,(YEAR(H191)-YEAR('Painel do cartão'!$C$9))*12+MONTH(H191)-MONTH('Painel do cartão'!$C$9))))</f>
        <v/>
      </c>
    </row>
    <row r="192" customFormat="false" ht="15" hidden="false" customHeight="false" outlineLevel="0" collapsed="false">
      <c r="B192" s="32"/>
      <c r="C192" s="25"/>
      <c r="D192" s="25"/>
      <c r="E192" s="33"/>
      <c r="F192" s="25"/>
      <c r="G192" s="22" t="str">
        <f aca="false">IF(OR(B192="",E192=""),"",E192/MAX(1,N(F192)))</f>
        <v/>
      </c>
      <c r="H192" s="21" t="str">
        <f aca="false">IF(B192="","",DATE(YEAR(B192),MONTH(B192)+IF(DAY(B192)&gt;='Painel do cartão'!$C$7,1,0),1))</f>
        <v/>
      </c>
      <c r="I192" s="21" t="str">
        <f aca="false">IF(H192="","",EDATE(H192,MAX(1,N(F192))-1))</f>
        <v/>
      </c>
      <c r="J192" s="22" t="str">
        <f aca="false">IF(H192="","",G192*MAX(0,(YEAR(I192)-YEAR('Painel do cartão'!$C$9))*12+MONTH(I192)-MONTH('Painel do cartão'!$C$9)+1-MAX(0,(YEAR(H192)-YEAR('Painel do cartão'!$C$9))*12+MONTH(H192)-MONTH('Painel do cartão'!$C$9))))</f>
        <v/>
      </c>
    </row>
    <row r="193" customFormat="false" ht="15" hidden="false" customHeight="false" outlineLevel="0" collapsed="false">
      <c r="B193" s="34"/>
      <c r="C193" s="35"/>
      <c r="D193" s="35"/>
      <c r="E193" s="36"/>
      <c r="F193" s="35"/>
      <c r="G193" s="22" t="str">
        <f aca="false">IF(OR(B193="",E193=""),"",E193/MAX(1,N(F193)))</f>
        <v/>
      </c>
      <c r="H193" s="21" t="str">
        <f aca="false">IF(B193="","",DATE(YEAR(B193),MONTH(B193)+IF(DAY(B193)&gt;='Painel do cartão'!$C$7,1,0),1))</f>
        <v/>
      </c>
      <c r="I193" s="21" t="str">
        <f aca="false">IF(H193="","",EDATE(H193,MAX(1,N(F193))-1))</f>
        <v/>
      </c>
      <c r="J193" s="22" t="str">
        <f aca="false">IF(H193="","",G193*MAX(0,(YEAR(I193)-YEAR('Painel do cartão'!$C$9))*12+MONTH(I193)-MONTH('Painel do cartão'!$C$9)+1-MAX(0,(YEAR(H193)-YEAR('Painel do cartão'!$C$9))*12+MONTH(H193)-MONTH('Painel do cartão'!$C$9))))</f>
        <v/>
      </c>
    </row>
    <row r="194" customFormat="false" ht="15" hidden="false" customHeight="false" outlineLevel="0" collapsed="false">
      <c r="B194" s="32"/>
      <c r="C194" s="25"/>
      <c r="D194" s="25"/>
      <c r="E194" s="33"/>
      <c r="F194" s="25"/>
      <c r="G194" s="22" t="str">
        <f aca="false">IF(OR(B194="",E194=""),"",E194/MAX(1,N(F194)))</f>
        <v/>
      </c>
      <c r="H194" s="21" t="str">
        <f aca="false">IF(B194="","",DATE(YEAR(B194),MONTH(B194)+IF(DAY(B194)&gt;='Painel do cartão'!$C$7,1,0),1))</f>
        <v/>
      </c>
      <c r="I194" s="21" t="str">
        <f aca="false">IF(H194="","",EDATE(H194,MAX(1,N(F194))-1))</f>
        <v/>
      </c>
      <c r="J194" s="22" t="str">
        <f aca="false">IF(H194="","",G194*MAX(0,(YEAR(I194)-YEAR('Painel do cartão'!$C$9))*12+MONTH(I194)-MONTH('Painel do cartão'!$C$9)+1-MAX(0,(YEAR(H194)-YEAR('Painel do cartão'!$C$9))*12+MONTH(H194)-MONTH('Painel do cartão'!$C$9))))</f>
        <v/>
      </c>
    </row>
    <row r="195" customFormat="false" ht="15" hidden="false" customHeight="false" outlineLevel="0" collapsed="false">
      <c r="B195" s="34"/>
      <c r="C195" s="35"/>
      <c r="D195" s="35"/>
      <c r="E195" s="36"/>
      <c r="F195" s="35"/>
      <c r="G195" s="22" t="str">
        <f aca="false">IF(OR(B195="",E195=""),"",E195/MAX(1,N(F195)))</f>
        <v/>
      </c>
      <c r="H195" s="21" t="str">
        <f aca="false">IF(B195="","",DATE(YEAR(B195),MONTH(B195)+IF(DAY(B195)&gt;='Painel do cartão'!$C$7,1,0),1))</f>
        <v/>
      </c>
      <c r="I195" s="21" t="str">
        <f aca="false">IF(H195="","",EDATE(H195,MAX(1,N(F195))-1))</f>
        <v/>
      </c>
      <c r="J195" s="22" t="str">
        <f aca="false">IF(H195="","",G195*MAX(0,(YEAR(I195)-YEAR('Painel do cartão'!$C$9))*12+MONTH(I195)-MONTH('Painel do cartão'!$C$9)+1-MAX(0,(YEAR(H195)-YEAR('Painel do cartão'!$C$9))*12+MONTH(H195)-MONTH('Painel do cartão'!$C$9))))</f>
        <v/>
      </c>
    </row>
    <row r="196" customFormat="false" ht="15" hidden="false" customHeight="false" outlineLevel="0" collapsed="false">
      <c r="B196" s="32"/>
      <c r="C196" s="25"/>
      <c r="D196" s="25"/>
      <c r="E196" s="33"/>
      <c r="F196" s="25"/>
      <c r="G196" s="22" t="str">
        <f aca="false">IF(OR(B196="",E196=""),"",E196/MAX(1,N(F196)))</f>
        <v/>
      </c>
      <c r="H196" s="21" t="str">
        <f aca="false">IF(B196="","",DATE(YEAR(B196),MONTH(B196)+IF(DAY(B196)&gt;='Painel do cartão'!$C$7,1,0),1))</f>
        <v/>
      </c>
      <c r="I196" s="21" t="str">
        <f aca="false">IF(H196="","",EDATE(H196,MAX(1,N(F196))-1))</f>
        <v/>
      </c>
      <c r="J196" s="22" t="str">
        <f aca="false">IF(H196="","",G196*MAX(0,(YEAR(I196)-YEAR('Painel do cartão'!$C$9))*12+MONTH(I196)-MONTH('Painel do cartão'!$C$9)+1-MAX(0,(YEAR(H196)-YEAR('Painel do cartão'!$C$9))*12+MONTH(H196)-MONTH('Painel do cartão'!$C$9))))</f>
        <v/>
      </c>
    </row>
    <row r="197" customFormat="false" ht="15" hidden="false" customHeight="false" outlineLevel="0" collapsed="false">
      <c r="B197" s="34"/>
      <c r="C197" s="35"/>
      <c r="D197" s="35"/>
      <c r="E197" s="36"/>
      <c r="F197" s="35"/>
      <c r="G197" s="22" t="str">
        <f aca="false">IF(OR(B197="",E197=""),"",E197/MAX(1,N(F197)))</f>
        <v/>
      </c>
      <c r="H197" s="21" t="str">
        <f aca="false">IF(B197="","",DATE(YEAR(B197),MONTH(B197)+IF(DAY(B197)&gt;='Painel do cartão'!$C$7,1,0),1))</f>
        <v/>
      </c>
      <c r="I197" s="21" t="str">
        <f aca="false">IF(H197="","",EDATE(H197,MAX(1,N(F197))-1))</f>
        <v/>
      </c>
      <c r="J197" s="22" t="str">
        <f aca="false">IF(H197="","",G197*MAX(0,(YEAR(I197)-YEAR('Painel do cartão'!$C$9))*12+MONTH(I197)-MONTH('Painel do cartão'!$C$9)+1-MAX(0,(YEAR(H197)-YEAR('Painel do cartão'!$C$9))*12+MONTH(H197)-MONTH('Painel do cartão'!$C$9))))</f>
        <v/>
      </c>
    </row>
    <row r="198" customFormat="false" ht="15" hidden="false" customHeight="false" outlineLevel="0" collapsed="false">
      <c r="B198" s="32"/>
      <c r="C198" s="25"/>
      <c r="D198" s="25"/>
      <c r="E198" s="33"/>
      <c r="F198" s="25"/>
      <c r="G198" s="22" t="str">
        <f aca="false">IF(OR(B198="",E198=""),"",E198/MAX(1,N(F198)))</f>
        <v/>
      </c>
      <c r="H198" s="21" t="str">
        <f aca="false">IF(B198="","",DATE(YEAR(B198),MONTH(B198)+IF(DAY(B198)&gt;='Painel do cartão'!$C$7,1,0),1))</f>
        <v/>
      </c>
      <c r="I198" s="21" t="str">
        <f aca="false">IF(H198="","",EDATE(H198,MAX(1,N(F198))-1))</f>
        <v/>
      </c>
      <c r="J198" s="22" t="str">
        <f aca="false">IF(H198="","",G198*MAX(0,(YEAR(I198)-YEAR('Painel do cartão'!$C$9))*12+MONTH(I198)-MONTH('Painel do cartão'!$C$9)+1-MAX(0,(YEAR(H198)-YEAR('Painel do cartão'!$C$9))*12+MONTH(H198)-MONTH('Painel do cartão'!$C$9))))</f>
        <v/>
      </c>
    </row>
    <row r="199" customFormat="false" ht="15" hidden="false" customHeight="false" outlineLevel="0" collapsed="false">
      <c r="B199" s="34"/>
      <c r="C199" s="35"/>
      <c r="D199" s="35"/>
      <c r="E199" s="36"/>
      <c r="F199" s="35"/>
      <c r="G199" s="22" t="str">
        <f aca="false">IF(OR(B199="",E199=""),"",E199/MAX(1,N(F199)))</f>
        <v/>
      </c>
      <c r="H199" s="21" t="str">
        <f aca="false">IF(B199="","",DATE(YEAR(B199),MONTH(B199)+IF(DAY(B199)&gt;='Painel do cartão'!$C$7,1,0),1))</f>
        <v/>
      </c>
      <c r="I199" s="21" t="str">
        <f aca="false">IF(H199="","",EDATE(H199,MAX(1,N(F199))-1))</f>
        <v/>
      </c>
      <c r="J199" s="22" t="str">
        <f aca="false">IF(H199="","",G199*MAX(0,(YEAR(I199)-YEAR('Painel do cartão'!$C$9))*12+MONTH(I199)-MONTH('Painel do cartão'!$C$9)+1-MAX(0,(YEAR(H199)-YEAR('Painel do cartão'!$C$9))*12+MONTH(H199)-MONTH('Painel do cartão'!$C$9))))</f>
        <v/>
      </c>
    </row>
    <row r="200" customFormat="false" ht="15" hidden="false" customHeight="false" outlineLevel="0" collapsed="false">
      <c r="B200" s="32"/>
      <c r="C200" s="25"/>
      <c r="D200" s="25"/>
      <c r="E200" s="33"/>
      <c r="F200" s="25"/>
      <c r="G200" s="22" t="str">
        <f aca="false">IF(OR(B200="",E200=""),"",E200/MAX(1,N(F200)))</f>
        <v/>
      </c>
      <c r="H200" s="21" t="str">
        <f aca="false">IF(B200="","",DATE(YEAR(B200),MONTH(B200)+IF(DAY(B200)&gt;='Painel do cartão'!$C$7,1,0),1))</f>
        <v/>
      </c>
      <c r="I200" s="21" t="str">
        <f aca="false">IF(H200="","",EDATE(H200,MAX(1,N(F200))-1))</f>
        <v/>
      </c>
      <c r="J200" s="22" t="str">
        <f aca="false">IF(H200="","",G200*MAX(0,(YEAR(I200)-YEAR('Painel do cartão'!$C$9))*12+MONTH(I200)-MONTH('Painel do cartão'!$C$9)+1-MAX(0,(YEAR(H200)-YEAR('Painel do cartão'!$C$9))*12+MONTH(H200)-MONTH('Painel do cartão'!$C$9))))</f>
        <v/>
      </c>
    </row>
    <row r="201" customFormat="false" ht="15" hidden="false" customHeight="false" outlineLevel="0" collapsed="false">
      <c r="B201" s="34"/>
      <c r="C201" s="35"/>
      <c r="D201" s="35"/>
      <c r="E201" s="36"/>
      <c r="F201" s="35"/>
      <c r="G201" s="22" t="str">
        <f aca="false">IF(OR(B201="",E201=""),"",E201/MAX(1,N(F201)))</f>
        <v/>
      </c>
      <c r="H201" s="21" t="str">
        <f aca="false">IF(B201="","",DATE(YEAR(B201),MONTH(B201)+IF(DAY(B201)&gt;='Painel do cartão'!$C$7,1,0),1))</f>
        <v/>
      </c>
      <c r="I201" s="21" t="str">
        <f aca="false">IF(H201="","",EDATE(H201,MAX(1,N(F201))-1))</f>
        <v/>
      </c>
      <c r="J201" s="22" t="str">
        <f aca="false">IF(H201="","",G201*MAX(0,(YEAR(I201)-YEAR('Painel do cartão'!$C$9))*12+MONTH(I201)-MONTH('Painel do cartão'!$C$9)+1-MAX(0,(YEAR(H201)-YEAR('Painel do cartão'!$C$9))*12+MONTH(H201)-MONTH('Painel do cartão'!$C$9))))</f>
        <v/>
      </c>
    </row>
    <row r="202" customFormat="false" ht="15" hidden="false" customHeight="false" outlineLevel="0" collapsed="false">
      <c r="B202" s="32"/>
      <c r="C202" s="25"/>
      <c r="D202" s="25"/>
      <c r="E202" s="33"/>
      <c r="F202" s="25"/>
      <c r="G202" s="22" t="str">
        <f aca="false">IF(OR(B202="",E202=""),"",E202/MAX(1,N(F202)))</f>
        <v/>
      </c>
      <c r="H202" s="21" t="str">
        <f aca="false">IF(B202="","",DATE(YEAR(B202),MONTH(B202)+IF(DAY(B202)&gt;='Painel do cartão'!$C$7,1,0),1))</f>
        <v/>
      </c>
      <c r="I202" s="21" t="str">
        <f aca="false">IF(H202="","",EDATE(H202,MAX(1,N(F202))-1))</f>
        <v/>
      </c>
      <c r="J202" s="22" t="str">
        <f aca="false">IF(H202="","",G202*MAX(0,(YEAR(I202)-YEAR('Painel do cartão'!$C$9))*12+MONTH(I202)-MONTH('Painel do cartão'!$C$9)+1-MAX(0,(YEAR(H202)-YEAR('Painel do cartão'!$C$9))*12+MONTH(H202)-MONTH('Painel do cartão'!$C$9))))</f>
        <v/>
      </c>
    </row>
    <row r="203" customFormat="false" ht="15" hidden="false" customHeight="false" outlineLevel="0" collapsed="false">
      <c r="B203" s="34"/>
      <c r="C203" s="35"/>
      <c r="D203" s="35"/>
      <c r="E203" s="36"/>
      <c r="F203" s="35"/>
      <c r="G203" s="22" t="str">
        <f aca="false">IF(OR(B203="",E203=""),"",E203/MAX(1,N(F203)))</f>
        <v/>
      </c>
      <c r="H203" s="21" t="str">
        <f aca="false">IF(B203="","",DATE(YEAR(B203),MONTH(B203)+IF(DAY(B203)&gt;='Painel do cartão'!$C$7,1,0),1))</f>
        <v/>
      </c>
      <c r="I203" s="21" t="str">
        <f aca="false">IF(H203="","",EDATE(H203,MAX(1,N(F203))-1))</f>
        <v/>
      </c>
      <c r="J203" s="22" t="str">
        <f aca="false">IF(H203="","",G203*MAX(0,(YEAR(I203)-YEAR('Painel do cartão'!$C$9))*12+MONTH(I203)-MONTH('Painel do cartão'!$C$9)+1-MAX(0,(YEAR(H203)-YEAR('Painel do cartão'!$C$9))*12+MONTH(H203)-MONTH('Painel do cartão'!$C$9))))</f>
        <v/>
      </c>
    </row>
    <row r="204" customFormat="false" ht="15" hidden="false" customHeight="false" outlineLevel="0" collapsed="false">
      <c r="B204" s="32"/>
      <c r="C204" s="25"/>
      <c r="D204" s="25"/>
      <c r="E204" s="33"/>
      <c r="F204" s="25"/>
      <c r="G204" s="22" t="str">
        <f aca="false">IF(OR(B204="",E204=""),"",E204/MAX(1,N(F204)))</f>
        <v/>
      </c>
      <c r="H204" s="21" t="str">
        <f aca="false">IF(B204="","",DATE(YEAR(B204),MONTH(B204)+IF(DAY(B204)&gt;='Painel do cartão'!$C$7,1,0),1))</f>
        <v/>
      </c>
      <c r="I204" s="21" t="str">
        <f aca="false">IF(H204="","",EDATE(H204,MAX(1,N(F204))-1))</f>
        <v/>
      </c>
      <c r="J204" s="22" t="str">
        <f aca="false">IF(H204="","",G204*MAX(0,(YEAR(I204)-YEAR('Painel do cartão'!$C$9))*12+MONTH(I204)-MONTH('Painel do cartão'!$C$9)+1-MAX(0,(YEAR(H204)-YEAR('Painel do cartão'!$C$9))*12+MONTH(H204)-MONTH('Painel do cartão'!$C$9))))</f>
        <v/>
      </c>
    </row>
    <row r="205" customFormat="false" ht="15" hidden="false" customHeight="false" outlineLevel="0" collapsed="false">
      <c r="B205" s="34"/>
      <c r="C205" s="35"/>
      <c r="D205" s="35"/>
      <c r="E205" s="36"/>
      <c r="F205" s="35"/>
      <c r="G205" s="22" t="str">
        <f aca="false">IF(OR(B205="",E205=""),"",E205/MAX(1,N(F205)))</f>
        <v/>
      </c>
      <c r="H205" s="21" t="str">
        <f aca="false">IF(B205="","",DATE(YEAR(B205),MONTH(B205)+IF(DAY(B205)&gt;='Painel do cartão'!$C$7,1,0),1))</f>
        <v/>
      </c>
      <c r="I205" s="21" t="str">
        <f aca="false">IF(H205="","",EDATE(H205,MAX(1,N(F205))-1))</f>
        <v/>
      </c>
      <c r="J205" s="22" t="str">
        <f aca="false">IF(H205="","",G205*MAX(0,(YEAR(I205)-YEAR('Painel do cartão'!$C$9))*12+MONTH(I205)-MONTH('Painel do cartão'!$C$9)+1-MAX(0,(YEAR(H205)-YEAR('Painel do cartão'!$C$9))*12+MONTH(H205)-MONTH('Painel do cartão'!$C$9))))</f>
        <v/>
      </c>
    </row>
    <row r="206" customFormat="false" ht="15" hidden="false" customHeight="false" outlineLevel="0" collapsed="false">
      <c r="B206" s="32"/>
      <c r="C206" s="25"/>
      <c r="D206" s="25"/>
      <c r="E206" s="33"/>
      <c r="F206" s="25"/>
      <c r="G206" s="22" t="str">
        <f aca="false">IF(OR(B206="",E206=""),"",E206/MAX(1,N(F206)))</f>
        <v/>
      </c>
      <c r="H206" s="21" t="str">
        <f aca="false">IF(B206="","",DATE(YEAR(B206),MONTH(B206)+IF(DAY(B206)&gt;='Painel do cartão'!$C$7,1,0),1))</f>
        <v/>
      </c>
      <c r="I206" s="21" t="str">
        <f aca="false">IF(H206="","",EDATE(H206,MAX(1,N(F206))-1))</f>
        <v/>
      </c>
      <c r="J206" s="22" t="str">
        <f aca="false">IF(H206="","",G206*MAX(0,(YEAR(I206)-YEAR('Painel do cartão'!$C$9))*12+MONTH(I206)-MONTH('Painel do cartão'!$C$9)+1-MAX(0,(YEAR(H206)-YEAR('Painel do cartão'!$C$9))*12+MONTH(H206)-MONTH('Painel do cartão'!$C$9))))</f>
        <v/>
      </c>
    </row>
    <row r="207" customFormat="false" ht="15" hidden="false" customHeight="false" outlineLevel="0" collapsed="false">
      <c r="B207" s="34"/>
      <c r="C207" s="35"/>
      <c r="D207" s="35"/>
      <c r="E207" s="36"/>
      <c r="F207" s="35"/>
      <c r="G207" s="22" t="str">
        <f aca="false">IF(OR(B207="",E207=""),"",E207/MAX(1,N(F207)))</f>
        <v/>
      </c>
      <c r="H207" s="21" t="str">
        <f aca="false">IF(B207="","",DATE(YEAR(B207),MONTH(B207)+IF(DAY(B207)&gt;='Painel do cartão'!$C$7,1,0),1))</f>
        <v/>
      </c>
      <c r="I207" s="21" t="str">
        <f aca="false">IF(H207="","",EDATE(H207,MAX(1,N(F207))-1))</f>
        <v/>
      </c>
      <c r="J207" s="22" t="str">
        <f aca="false">IF(H207="","",G207*MAX(0,(YEAR(I207)-YEAR('Painel do cartão'!$C$9))*12+MONTH(I207)-MONTH('Painel do cartão'!$C$9)+1-MAX(0,(YEAR(H207)-YEAR('Painel do cartão'!$C$9))*12+MONTH(H207)-MONTH('Painel do cartão'!$C$9))))</f>
        <v/>
      </c>
    </row>
    <row r="208" customFormat="false" ht="15" hidden="false" customHeight="false" outlineLevel="0" collapsed="false">
      <c r="B208" s="32"/>
      <c r="C208" s="25"/>
      <c r="D208" s="25"/>
      <c r="E208" s="33"/>
      <c r="F208" s="25"/>
      <c r="G208" s="22" t="str">
        <f aca="false">IF(OR(B208="",E208=""),"",E208/MAX(1,N(F208)))</f>
        <v/>
      </c>
      <c r="H208" s="21" t="str">
        <f aca="false">IF(B208="","",DATE(YEAR(B208),MONTH(B208)+IF(DAY(B208)&gt;='Painel do cartão'!$C$7,1,0),1))</f>
        <v/>
      </c>
      <c r="I208" s="21" t="str">
        <f aca="false">IF(H208="","",EDATE(H208,MAX(1,N(F208))-1))</f>
        <v/>
      </c>
      <c r="J208" s="22" t="str">
        <f aca="false">IF(H208="","",G208*MAX(0,(YEAR(I208)-YEAR('Painel do cartão'!$C$9))*12+MONTH(I208)-MONTH('Painel do cartão'!$C$9)+1-MAX(0,(YEAR(H208)-YEAR('Painel do cartão'!$C$9))*12+MONTH(H208)-MONTH('Painel do cartão'!$C$9))))</f>
        <v/>
      </c>
    </row>
    <row r="209" customFormat="false" ht="15" hidden="false" customHeight="false" outlineLevel="0" collapsed="false">
      <c r="B209" s="34"/>
      <c r="C209" s="35"/>
      <c r="D209" s="35"/>
      <c r="E209" s="36"/>
      <c r="F209" s="35"/>
      <c r="G209" s="22" t="str">
        <f aca="false">IF(OR(B209="",E209=""),"",E209/MAX(1,N(F209)))</f>
        <v/>
      </c>
      <c r="H209" s="21" t="str">
        <f aca="false">IF(B209="","",DATE(YEAR(B209),MONTH(B209)+IF(DAY(B209)&gt;='Painel do cartão'!$C$7,1,0),1))</f>
        <v/>
      </c>
      <c r="I209" s="21" t="str">
        <f aca="false">IF(H209="","",EDATE(H209,MAX(1,N(F209))-1))</f>
        <v/>
      </c>
      <c r="J209" s="22" t="str">
        <f aca="false">IF(H209="","",G209*MAX(0,(YEAR(I209)-YEAR('Painel do cartão'!$C$9))*12+MONTH(I209)-MONTH('Painel do cartão'!$C$9)+1-MAX(0,(YEAR(H209)-YEAR('Painel do cartão'!$C$9))*12+MONTH(H209)-MONTH('Painel do cartão'!$C$9))))</f>
        <v/>
      </c>
    </row>
    <row r="210" customFormat="false" ht="15" hidden="false" customHeight="false" outlineLevel="0" collapsed="false">
      <c r="B210" s="32"/>
      <c r="C210" s="25"/>
      <c r="D210" s="25"/>
      <c r="E210" s="33"/>
      <c r="F210" s="25"/>
      <c r="G210" s="22" t="str">
        <f aca="false">IF(OR(B210="",E210=""),"",E210/MAX(1,N(F210)))</f>
        <v/>
      </c>
      <c r="H210" s="21" t="str">
        <f aca="false">IF(B210="","",DATE(YEAR(B210),MONTH(B210)+IF(DAY(B210)&gt;='Painel do cartão'!$C$7,1,0),1))</f>
        <v/>
      </c>
      <c r="I210" s="21" t="str">
        <f aca="false">IF(H210="","",EDATE(H210,MAX(1,N(F210))-1))</f>
        <v/>
      </c>
      <c r="J210" s="22" t="str">
        <f aca="false">IF(H210="","",G210*MAX(0,(YEAR(I210)-YEAR('Painel do cartão'!$C$9))*12+MONTH(I210)-MONTH('Painel do cartão'!$C$9)+1-MAX(0,(YEAR(H210)-YEAR('Painel do cartão'!$C$9))*12+MONTH(H210)-MONTH('Painel do cartão'!$C$9))))</f>
        <v/>
      </c>
    </row>
    <row r="211" customFormat="false" ht="15" hidden="false" customHeight="false" outlineLevel="0" collapsed="false">
      <c r="B211" s="34"/>
      <c r="C211" s="35"/>
      <c r="D211" s="35"/>
      <c r="E211" s="36"/>
      <c r="F211" s="35"/>
      <c r="G211" s="22" t="str">
        <f aca="false">IF(OR(B211="",E211=""),"",E211/MAX(1,N(F211)))</f>
        <v/>
      </c>
      <c r="H211" s="21" t="str">
        <f aca="false">IF(B211="","",DATE(YEAR(B211),MONTH(B211)+IF(DAY(B211)&gt;='Painel do cartão'!$C$7,1,0),1))</f>
        <v/>
      </c>
      <c r="I211" s="21" t="str">
        <f aca="false">IF(H211="","",EDATE(H211,MAX(1,N(F211))-1))</f>
        <v/>
      </c>
      <c r="J211" s="22" t="str">
        <f aca="false">IF(H211="","",G211*MAX(0,(YEAR(I211)-YEAR('Painel do cartão'!$C$9))*12+MONTH(I211)-MONTH('Painel do cartão'!$C$9)+1-MAX(0,(YEAR(H211)-YEAR('Painel do cartão'!$C$9))*12+MONTH(H211)-MONTH('Painel do cartão'!$C$9))))</f>
        <v/>
      </c>
    </row>
    <row r="212" customFormat="false" ht="15" hidden="false" customHeight="false" outlineLevel="0" collapsed="false">
      <c r="B212" s="32"/>
      <c r="C212" s="25"/>
      <c r="D212" s="25"/>
      <c r="E212" s="33"/>
      <c r="F212" s="25"/>
      <c r="G212" s="22" t="str">
        <f aca="false">IF(OR(B212="",E212=""),"",E212/MAX(1,N(F212)))</f>
        <v/>
      </c>
      <c r="H212" s="21" t="str">
        <f aca="false">IF(B212="","",DATE(YEAR(B212),MONTH(B212)+IF(DAY(B212)&gt;='Painel do cartão'!$C$7,1,0),1))</f>
        <v/>
      </c>
      <c r="I212" s="21" t="str">
        <f aca="false">IF(H212="","",EDATE(H212,MAX(1,N(F212))-1))</f>
        <v/>
      </c>
      <c r="J212" s="22" t="str">
        <f aca="false">IF(H212="","",G212*MAX(0,(YEAR(I212)-YEAR('Painel do cartão'!$C$9))*12+MONTH(I212)-MONTH('Painel do cartão'!$C$9)+1-MAX(0,(YEAR(H212)-YEAR('Painel do cartão'!$C$9))*12+MONTH(H212)-MONTH('Painel do cartão'!$C$9))))</f>
        <v/>
      </c>
    </row>
    <row r="213" customFormat="false" ht="15" hidden="false" customHeight="false" outlineLevel="0" collapsed="false">
      <c r="B213" s="34"/>
      <c r="C213" s="35"/>
      <c r="D213" s="35"/>
      <c r="E213" s="36"/>
      <c r="F213" s="35"/>
      <c r="G213" s="22" t="str">
        <f aca="false">IF(OR(B213="",E213=""),"",E213/MAX(1,N(F213)))</f>
        <v/>
      </c>
      <c r="H213" s="21" t="str">
        <f aca="false">IF(B213="","",DATE(YEAR(B213),MONTH(B213)+IF(DAY(B213)&gt;='Painel do cartão'!$C$7,1,0),1))</f>
        <v/>
      </c>
      <c r="I213" s="21" t="str">
        <f aca="false">IF(H213="","",EDATE(H213,MAX(1,N(F213))-1))</f>
        <v/>
      </c>
      <c r="J213" s="22" t="str">
        <f aca="false">IF(H213="","",G213*MAX(0,(YEAR(I213)-YEAR('Painel do cartão'!$C$9))*12+MONTH(I213)-MONTH('Painel do cartão'!$C$9)+1-MAX(0,(YEAR(H213)-YEAR('Painel do cartão'!$C$9))*12+MONTH(H213)-MONTH('Painel do cartão'!$C$9))))</f>
        <v/>
      </c>
    </row>
    <row r="214" customFormat="false" ht="15" hidden="false" customHeight="false" outlineLevel="0" collapsed="false">
      <c r="B214" s="32"/>
      <c r="C214" s="25"/>
      <c r="D214" s="25"/>
      <c r="E214" s="33"/>
      <c r="F214" s="25"/>
      <c r="G214" s="22" t="str">
        <f aca="false">IF(OR(B214="",E214=""),"",E214/MAX(1,N(F214)))</f>
        <v/>
      </c>
      <c r="H214" s="21" t="str">
        <f aca="false">IF(B214="","",DATE(YEAR(B214),MONTH(B214)+IF(DAY(B214)&gt;='Painel do cartão'!$C$7,1,0),1))</f>
        <v/>
      </c>
      <c r="I214" s="21" t="str">
        <f aca="false">IF(H214="","",EDATE(H214,MAX(1,N(F214))-1))</f>
        <v/>
      </c>
      <c r="J214" s="22" t="str">
        <f aca="false">IF(H214="","",G214*MAX(0,(YEAR(I214)-YEAR('Painel do cartão'!$C$9))*12+MONTH(I214)-MONTH('Painel do cartão'!$C$9)+1-MAX(0,(YEAR(H214)-YEAR('Painel do cartão'!$C$9))*12+MONTH(H214)-MONTH('Painel do cartão'!$C$9))))</f>
        <v/>
      </c>
    </row>
    <row r="215" customFormat="false" ht="15" hidden="false" customHeight="false" outlineLevel="0" collapsed="false">
      <c r="B215" s="34"/>
      <c r="C215" s="35"/>
      <c r="D215" s="35"/>
      <c r="E215" s="36"/>
      <c r="F215" s="35"/>
      <c r="G215" s="22" t="str">
        <f aca="false">IF(OR(B215="",E215=""),"",E215/MAX(1,N(F215)))</f>
        <v/>
      </c>
      <c r="H215" s="21" t="str">
        <f aca="false">IF(B215="","",DATE(YEAR(B215),MONTH(B215)+IF(DAY(B215)&gt;='Painel do cartão'!$C$7,1,0),1))</f>
        <v/>
      </c>
      <c r="I215" s="21" t="str">
        <f aca="false">IF(H215="","",EDATE(H215,MAX(1,N(F215))-1))</f>
        <v/>
      </c>
      <c r="J215" s="22" t="str">
        <f aca="false">IF(H215="","",G215*MAX(0,(YEAR(I215)-YEAR('Painel do cartão'!$C$9))*12+MONTH(I215)-MONTH('Painel do cartão'!$C$9)+1-MAX(0,(YEAR(H215)-YEAR('Painel do cartão'!$C$9))*12+MONTH(H215)-MONTH('Painel do cartão'!$C$9))))</f>
        <v/>
      </c>
    </row>
    <row r="216" customFormat="false" ht="15" hidden="false" customHeight="false" outlineLevel="0" collapsed="false">
      <c r="B216" s="32"/>
      <c r="C216" s="25"/>
      <c r="D216" s="25"/>
      <c r="E216" s="33"/>
      <c r="F216" s="25"/>
      <c r="G216" s="22" t="str">
        <f aca="false">IF(OR(B216="",E216=""),"",E216/MAX(1,N(F216)))</f>
        <v/>
      </c>
      <c r="H216" s="21" t="str">
        <f aca="false">IF(B216="","",DATE(YEAR(B216),MONTH(B216)+IF(DAY(B216)&gt;='Painel do cartão'!$C$7,1,0),1))</f>
        <v/>
      </c>
      <c r="I216" s="21" t="str">
        <f aca="false">IF(H216="","",EDATE(H216,MAX(1,N(F216))-1))</f>
        <v/>
      </c>
      <c r="J216" s="22" t="str">
        <f aca="false">IF(H216="","",G216*MAX(0,(YEAR(I216)-YEAR('Painel do cartão'!$C$9))*12+MONTH(I216)-MONTH('Painel do cartão'!$C$9)+1-MAX(0,(YEAR(H216)-YEAR('Painel do cartão'!$C$9))*12+MONTH(H216)-MONTH('Painel do cartão'!$C$9))))</f>
        <v/>
      </c>
    </row>
    <row r="217" customFormat="false" ht="15" hidden="false" customHeight="false" outlineLevel="0" collapsed="false">
      <c r="B217" s="34"/>
      <c r="C217" s="35"/>
      <c r="D217" s="35"/>
      <c r="E217" s="36"/>
      <c r="F217" s="35"/>
      <c r="G217" s="22" t="str">
        <f aca="false">IF(OR(B217="",E217=""),"",E217/MAX(1,N(F217)))</f>
        <v/>
      </c>
      <c r="H217" s="21" t="str">
        <f aca="false">IF(B217="","",DATE(YEAR(B217),MONTH(B217)+IF(DAY(B217)&gt;='Painel do cartão'!$C$7,1,0),1))</f>
        <v/>
      </c>
      <c r="I217" s="21" t="str">
        <f aca="false">IF(H217="","",EDATE(H217,MAX(1,N(F217))-1))</f>
        <v/>
      </c>
      <c r="J217" s="22" t="str">
        <f aca="false">IF(H217="","",G217*MAX(0,(YEAR(I217)-YEAR('Painel do cartão'!$C$9))*12+MONTH(I217)-MONTH('Painel do cartão'!$C$9)+1-MAX(0,(YEAR(H217)-YEAR('Painel do cartão'!$C$9))*12+MONTH(H217)-MONTH('Painel do cartão'!$C$9))))</f>
        <v/>
      </c>
    </row>
    <row r="218" customFormat="false" ht="15" hidden="false" customHeight="false" outlineLevel="0" collapsed="false">
      <c r="B218" s="32"/>
      <c r="C218" s="25"/>
      <c r="D218" s="25"/>
      <c r="E218" s="33"/>
      <c r="F218" s="25"/>
      <c r="G218" s="22" t="str">
        <f aca="false">IF(OR(B218="",E218=""),"",E218/MAX(1,N(F218)))</f>
        <v/>
      </c>
      <c r="H218" s="21" t="str">
        <f aca="false">IF(B218="","",DATE(YEAR(B218),MONTH(B218)+IF(DAY(B218)&gt;='Painel do cartão'!$C$7,1,0),1))</f>
        <v/>
      </c>
      <c r="I218" s="21" t="str">
        <f aca="false">IF(H218="","",EDATE(H218,MAX(1,N(F218))-1))</f>
        <v/>
      </c>
      <c r="J218" s="22" t="str">
        <f aca="false">IF(H218="","",G218*MAX(0,(YEAR(I218)-YEAR('Painel do cartão'!$C$9))*12+MONTH(I218)-MONTH('Painel do cartão'!$C$9)+1-MAX(0,(YEAR(H218)-YEAR('Painel do cartão'!$C$9))*12+MONTH(H218)-MONTH('Painel do cartão'!$C$9))))</f>
        <v/>
      </c>
    </row>
    <row r="219" customFormat="false" ht="15" hidden="false" customHeight="false" outlineLevel="0" collapsed="false">
      <c r="B219" s="34"/>
      <c r="C219" s="35"/>
      <c r="D219" s="35"/>
      <c r="E219" s="36"/>
      <c r="F219" s="35"/>
      <c r="G219" s="22" t="str">
        <f aca="false">IF(OR(B219="",E219=""),"",E219/MAX(1,N(F219)))</f>
        <v/>
      </c>
      <c r="H219" s="21" t="str">
        <f aca="false">IF(B219="","",DATE(YEAR(B219),MONTH(B219)+IF(DAY(B219)&gt;='Painel do cartão'!$C$7,1,0),1))</f>
        <v/>
      </c>
      <c r="I219" s="21" t="str">
        <f aca="false">IF(H219="","",EDATE(H219,MAX(1,N(F219))-1))</f>
        <v/>
      </c>
      <c r="J219" s="22" t="str">
        <f aca="false">IF(H219="","",G219*MAX(0,(YEAR(I219)-YEAR('Painel do cartão'!$C$9))*12+MONTH(I219)-MONTH('Painel do cartão'!$C$9)+1-MAX(0,(YEAR(H219)-YEAR('Painel do cartão'!$C$9))*12+MONTH(H219)-MONTH('Painel do cartão'!$C$9))))</f>
        <v/>
      </c>
    </row>
    <row r="220" customFormat="false" ht="15" hidden="false" customHeight="false" outlineLevel="0" collapsed="false">
      <c r="B220" s="32"/>
      <c r="C220" s="25"/>
      <c r="D220" s="25"/>
      <c r="E220" s="33"/>
      <c r="F220" s="25"/>
      <c r="G220" s="22" t="str">
        <f aca="false">IF(OR(B220="",E220=""),"",E220/MAX(1,N(F220)))</f>
        <v/>
      </c>
      <c r="H220" s="21" t="str">
        <f aca="false">IF(B220="","",DATE(YEAR(B220),MONTH(B220)+IF(DAY(B220)&gt;='Painel do cartão'!$C$7,1,0),1))</f>
        <v/>
      </c>
      <c r="I220" s="21" t="str">
        <f aca="false">IF(H220="","",EDATE(H220,MAX(1,N(F220))-1))</f>
        <v/>
      </c>
      <c r="J220" s="22" t="str">
        <f aca="false">IF(H220="","",G220*MAX(0,(YEAR(I220)-YEAR('Painel do cartão'!$C$9))*12+MONTH(I220)-MONTH('Painel do cartão'!$C$9)+1-MAX(0,(YEAR(H220)-YEAR('Painel do cartão'!$C$9))*12+MONTH(H220)-MONTH('Painel do cartão'!$C$9))))</f>
        <v/>
      </c>
    </row>
    <row r="221" customFormat="false" ht="15" hidden="false" customHeight="false" outlineLevel="0" collapsed="false">
      <c r="B221" s="34"/>
      <c r="C221" s="35"/>
      <c r="D221" s="35"/>
      <c r="E221" s="36"/>
      <c r="F221" s="35"/>
      <c r="G221" s="22" t="str">
        <f aca="false">IF(OR(B221="",E221=""),"",E221/MAX(1,N(F221)))</f>
        <v/>
      </c>
      <c r="H221" s="21" t="str">
        <f aca="false">IF(B221="","",DATE(YEAR(B221),MONTH(B221)+IF(DAY(B221)&gt;='Painel do cartão'!$C$7,1,0),1))</f>
        <v/>
      </c>
      <c r="I221" s="21" t="str">
        <f aca="false">IF(H221="","",EDATE(H221,MAX(1,N(F221))-1))</f>
        <v/>
      </c>
      <c r="J221" s="22" t="str">
        <f aca="false">IF(H221="","",G221*MAX(0,(YEAR(I221)-YEAR('Painel do cartão'!$C$9))*12+MONTH(I221)-MONTH('Painel do cartão'!$C$9)+1-MAX(0,(YEAR(H221)-YEAR('Painel do cartão'!$C$9))*12+MONTH(H221)-MONTH('Painel do cartão'!$C$9))))</f>
        <v/>
      </c>
    </row>
    <row r="222" customFormat="false" ht="15" hidden="false" customHeight="false" outlineLevel="0" collapsed="false">
      <c r="B222" s="32"/>
      <c r="C222" s="25"/>
      <c r="D222" s="25"/>
      <c r="E222" s="33"/>
      <c r="F222" s="25"/>
      <c r="G222" s="22" t="str">
        <f aca="false">IF(OR(B222="",E222=""),"",E222/MAX(1,N(F222)))</f>
        <v/>
      </c>
      <c r="H222" s="21" t="str">
        <f aca="false">IF(B222="","",DATE(YEAR(B222),MONTH(B222)+IF(DAY(B222)&gt;='Painel do cartão'!$C$7,1,0),1))</f>
        <v/>
      </c>
      <c r="I222" s="21" t="str">
        <f aca="false">IF(H222="","",EDATE(H222,MAX(1,N(F222))-1))</f>
        <v/>
      </c>
      <c r="J222" s="22" t="str">
        <f aca="false">IF(H222="","",G222*MAX(0,(YEAR(I222)-YEAR('Painel do cartão'!$C$9))*12+MONTH(I222)-MONTH('Painel do cartão'!$C$9)+1-MAX(0,(YEAR(H222)-YEAR('Painel do cartão'!$C$9))*12+MONTH(H222)-MONTH('Painel do cartão'!$C$9))))</f>
        <v/>
      </c>
    </row>
    <row r="223" customFormat="false" ht="15" hidden="false" customHeight="false" outlineLevel="0" collapsed="false">
      <c r="B223" s="34"/>
      <c r="C223" s="35"/>
      <c r="D223" s="35"/>
      <c r="E223" s="36"/>
      <c r="F223" s="35"/>
      <c r="G223" s="22" t="str">
        <f aca="false">IF(OR(B223="",E223=""),"",E223/MAX(1,N(F223)))</f>
        <v/>
      </c>
      <c r="H223" s="21" t="str">
        <f aca="false">IF(B223="","",DATE(YEAR(B223),MONTH(B223)+IF(DAY(B223)&gt;='Painel do cartão'!$C$7,1,0),1))</f>
        <v/>
      </c>
      <c r="I223" s="21" t="str">
        <f aca="false">IF(H223="","",EDATE(H223,MAX(1,N(F223))-1))</f>
        <v/>
      </c>
      <c r="J223" s="22" t="str">
        <f aca="false">IF(H223="","",G223*MAX(0,(YEAR(I223)-YEAR('Painel do cartão'!$C$9))*12+MONTH(I223)-MONTH('Painel do cartão'!$C$9)+1-MAX(0,(YEAR(H223)-YEAR('Painel do cartão'!$C$9))*12+MONTH(H223)-MONTH('Painel do cartão'!$C$9))))</f>
        <v/>
      </c>
    </row>
    <row r="224" customFormat="false" ht="15" hidden="false" customHeight="false" outlineLevel="0" collapsed="false">
      <c r="B224" s="32"/>
      <c r="C224" s="25"/>
      <c r="D224" s="25"/>
      <c r="E224" s="33"/>
      <c r="F224" s="25"/>
      <c r="G224" s="22" t="str">
        <f aca="false">IF(OR(B224="",E224=""),"",E224/MAX(1,N(F224)))</f>
        <v/>
      </c>
      <c r="H224" s="21" t="str">
        <f aca="false">IF(B224="","",DATE(YEAR(B224),MONTH(B224)+IF(DAY(B224)&gt;='Painel do cartão'!$C$7,1,0),1))</f>
        <v/>
      </c>
      <c r="I224" s="21" t="str">
        <f aca="false">IF(H224="","",EDATE(H224,MAX(1,N(F224))-1))</f>
        <v/>
      </c>
      <c r="J224" s="22" t="str">
        <f aca="false">IF(H224="","",G224*MAX(0,(YEAR(I224)-YEAR('Painel do cartão'!$C$9))*12+MONTH(I224)-MONTH('Painel do cartão'!$C$9)+1-MAX(0,(YEAR(H224)-YEAR('Painel do cartão'!$C$9))*12+MONTH(H224)-MONTH('Painel do cartão'!$C$9))))</f>
        <v/>
      </c>
    </row>
    <row r="225" customFormat="false" ht="15" hidden="false" customHeight="false" outlineLevel="0" collapsed="false">
      <c r="B225" s="34"/>
      <c r="C225" s="35"/>
      <c r="D225" s="35"/>
      <c r="E225" s="36"/>
      <c r="F225" s="35"/>
      <c r="G225" s="22" t="str">
        <f aca="false">IF(OR(B225="",E225=""),"",E225/MAX(1,N(F225)))</f>
        <v/>
      </c>
      <c r="H225" s="21" t="str">
        <f aca="false">IF(B225="","",DATE(YEAR(B225),MONTH(B225)+IF(DAY(B225)&gt;='Painel do cartão'!$C$7,1,0),1))</f>
        <v/>
      </c>
      <c r="I225" s="21" t="str">
        <f aca="false">IF(H225="","",EDATE(H225,MAX(1,N(F225))-1))</f>
        <v/>
      </c>
      <c r="J225" s="22" t="str">
        <f aca="false">IF(H225="","",G225*MAX(0,(YEAR(I225)-YEAR('Painel do cartão'!$C$9))*12+MONTH(I225)-MONTH('Painel do cartão'!$C$9)+1-MAX(0,(YEAR(H225)-YEAR('Painel do cartão'!$C$9))*12+MONTH(H225)-MONTH('Painel do cartão'!$C$9))))</f>
        <v/>
      </c>
    </row>
    <row r="226" customFormat="false" ht="15" hidden="false" customHeight="false" outlineLevel="0" collapsed="false">
      <c r="B226" s="32"/>
      <c r="C226" s="25"/>
      <c r="D226" s="25"/>
      <c r="E226" s="33"/>
      <c r="F226" s="25"/>
      <c r="G226" s="22" t="str">
        <f aca="false">IF(OR(B226="",E226=""),"",E226/MAX(1,N(F226)))</f>
        <v/>
      </c>
      <c r="H226" s="21" t="str">
        <f aca="false">IF(B226="","",DATE(YEAR(B226),MONTH(B226)+IF(DAY(B226)&gt;='Painel do cartão'!$C$7,1,0),1))</f>
        <v/>
      </c>
      <c r="I226" s="21" t="str">
        <f aca="false">IF(H226="","",EDATE(H226,MAX(1,N(F226))-1))</f>
        <v/>
      </c>
      <c r="J226" s="22" t="str">
        <f aca="false">IF(H226="","",G226*MAX(0,(YEAR(I226)-YEAR('Painel do cartão'!$C$9))*12+MONTH(I226)-MONTH('Painel do cartão'!$C$9)+1-MAX(0,(YEAR(H226)-YEAR('Painel do cartão'!$C$9))*12+MONTH(H226)-MONTH('Painel do cartão'!$C$9))))</f>
        <v/>
      </c>
    </row>
    <row r="227" customFormat="false" ht="15" hidden="false" customHeight="false" outlineLevel="0" collapsed="false">
      <c r="B227" s="34"/>
      <c r="C227" s="35"/>
      <c r="D227" s="35"/>
      <c r="E227" s="36"/>
      <c r="F227" s="35"/>
      <c r="G227" s="22" t="str">
        <f aca="false">IF(OR(B227="",E227=""),"",E227/MAX(1,N(F227)))</f>
        <v/>
      </c>
      <c r="H227" s="21" t="str">
        <f aca="false">IF(B227="","",DATE(YEAR(B227),MONTH(B227)+IF(DAY(B227)&gt;='Painel do cartão'!$C$7,1,0),1))</f>
        <v/>
      </c>
      <c r="I227" s="21" t="str">
        <f aca="false">IF(H227="","",EDATE(H227,MAX(1,N(F227))-1))</f>
        <v/>
      </c>
      <c r="J227" s="22" t="str">
        <f aca="false">IF(H227="","",G227*MAX(0,(YEAR(I227)-YEAR('Painel do cartão'!$C$9))*12+MONTH(I227)-MONTH('Painel do cartão'!$C$9)+1-MAX(0,(YEAR(H227)-YEAR('Painel do cartão'!$C$9))*12+MONTH(H227)-MONTH('Painel do cartão'!$C$9))))</f>
        <v/>
      </c>
    </row>
    <row r="228" customFormat="false" ht="15" hidden="false" customHeight="false" outlineLevel="0" collapsed="false">
      <c r="B228" s="32"/>
      <c r="C228" s="25"/>
      <c r="D228" s="25"/>
      <c r="E228" s="33"/>
      <c r="F228" s="25"/>
      <c r="G228" s="22" t="str">
        <f aca="false">IF(OR(B228="",E228=""),"",E228/MAX(1,N(F228)))</f>
        <v/>
      </c>
      <c r="H228" s="21" t="str">
        <f aca="false">IF(B228="","",DATE(YEAR(B228),MONTH(B228)+IF(DAY(B228)&gt;='Painel do cartão'!$C$7,1,0),1))</f>
        <v/>
      </c>
      <c r="I228" s="21" t="str">
        <f aca="false">IF(H228="","",EDATE(H228,MAX(1,N(F228))-1))</f>
        <v/>
      </c>
      <c r="J228" s="22" t="str">
        <f aca="false">IF(H228="","",G228*MAX(0,(YEAR(I228)-YEAR('Painel do cartão'!$C$9))*12+MONTH(I228)-MONTH('Painel do cartão'!$C$9)+1-MAX(0,(YEAR(H228)-YEAR('Painel do cartão'!$C$9))*12+MONTH(H228)-MONTH('Painel do cartão'!$C$9))))</f>
        <v/>
      </c>
    </row>
    <row r="229" customFormat="false" ht="15" hidden="false" customHeight="false" outlineLevel="0" collapsed="false">
      <c r="B229" s="34"/>
      <c r="C229" s="35"/>
      <c r="D229" s="35"/>
      <c r="E229" s="36"/>
      <c r="F229" s="35"/>
      <c r="G229" s="22" t="str">
        <f aca="false">IF(OR(B229="",E229=""),"",E229/MAX(1,N(F229)))</f>
        <v/>
      </c>
      <c r="H229" s="21" t="str">
        <f aca="false">IF(B229="","",DATE(YEAR(B229),MONTH(B229)+IF(DAY(B229)&gt;='Painel do cartão'!$C$7,1,0),1))</f>
        <v/>
      </c>
      <c r="I229" s="21" t="str">
        <f aca="false">IF(H229="","",EDATE(H229,MAX(1,N(F229))-1))</f>
        <v/>
      </c>
      <c r="J229" s="22" t="str">
        <f aca="false">IF(H229="","",G229*MAX(0,(YEAR(I229)-YEAR('Painel do cartão'!$C$9))*12+MONTH(I229)-MONTH('Painel do cartão'!$C$9)+1-MAX(0,(YEAR(H229)-YEAR('Painel do cartão'!$C$9))*12+MONTH(H229)-MONTH('Painel do cartão'!$C$9))))</f>
        <v/>
      </c>
    </row>
    <row r="230" customFormat="false" ht="15" hidden="false" customHeight="false" outlineLevel="0" collapsed="false">
      <c r="B230" s="32"/>
      <c r="C230" s="25"/>
      <c r="D230" s="25"/>
      <c r="E230" s="33"/>
      <c r="F230" s="25"/>
      <c r="G230" s="22" t="str">
        <f aca="false">IF(OR(B230="",E230=""),"",E230/MAX(1,N(F230)))</f>
        <v/>
      </c>
      <c r="H230" s="21" t="str">
        <f aca="false">IF(B230="","",DATE(YEAR(B230),MONTH(B230)+IF(DAY(B230)&gt;='Painel do cartão'!$C$7,1,0),1))</f>
        <v/>
      </c>
      <c r="I230" s="21" t="str">
        <f aca="false">IF(H230="","",EDATE(H230,MAX(1,N(F230))-1))</f>
        <v/>
      </c>
      <c r="J230" s="22" t="str">
        <f aca="false">IF(H230="","",G230*MAX(0,(YEAR(I230)-YEAR('Painel do cartão'!$C$9))*12+MONTH(I230)-MONTH('Painel do cartão'!$C$9)+1-MAX(0,(YEAR(H230)-YEAR('Painel do cartão'!$C$9))*12+MONTH(H230)-MONTH('Painel do cartão'!$C$9))))</f>
        <v/>
      </c>
    </row>
    <row r="231" customFormat="false" ht="15" hidden="false" customHeight="false" outlineLevel="0" collapsed="false">
      <c r="B231" s="34"/>
      <c r="C231" s="35"/>
      <c r="D231" s="35"/>
      <c r="E231" s="36"/>
      <c r="F231" s="35"/>
      <c r="G231" s="22" t="str">
        <f aca="false">IF(OR(B231="",E231=""),"",E231/MAX(1,N(F231)))</f>
        <v/>
      </c>
      <c r="H231" s="21" t="str">
        <f aca="false">IF(B231="","",DATE(YEAR(B231),MONTH(B231)+IF(DAY(B231)&gt;='Painel do cartão'!$C$7,1,0),1))</f>
        <v/>
      </c>
      <c r="I231" s="21" t="str">
        <f aca="false">IF(H231="","",EDATE(H231,MAX(1,N(F231))-1))</f>
        <v/>
      </c>
      <c r="J231" s="22" t="str">
        <f aca="false">IF(H231="","",G231*MAX(0,(YEAR(I231)-YEAR('Painel do cartão'!$C$9))*12+MONTH(I231)-MONTH('Painel do cartão'!$C$9)+1-MAX(0,(YEAR(H231)-YEAR('Painel do cartão'!$C$9))*12+MONTH(H231)-MONTH('Painel do cartão'!$C$9))))</f>
        <v/>
      </c>
    </row>
    <row r="232" customFormat="false" ht="15" hidden="false" customHeight="false" outlineLevel="0" collapsed="false">
      <c r="B232" s="32"/>
      <c r="C232" s="25"/>
      <c r="D232" s="25"/>
      <c r="E232" s="33"/>
      <c r="F232" s="25"/>
      <c r="G232" s="22" t="str">
        <f aca="false">IF(OR(B232="",E232=""),"",E232/MAX(1,N(F232)))</f>
        <v/>
      </c>
      <c r="H232" s="21" t="str">
        <f aca="false">IF(B232="","",DATE(YEAR(B232),MONTH(B232)+IF(DAY(B232)&gt;='Painel do cartão'!$C$7,1,0),1))</f>
        <v/>
      </c>
      <c r="I232" s="21" t="str">
        <f aca="false">IF(H232="","",EDATE(H232,MAX(1,N(F232))-1))</f>
        <v/>
      </c>
      <c r="J232" s="22" t="str">
        <f aca="false">IF(H232="","",G232*MAX(0,(YEAR(I232)-YEAR('Painel do cartão'!$C$9))*12+MONTH(I232)-MONTH('Painel do cartão'!$C$9)+1-MAX(0,(YEAR(H232)-YEAR('Painel do cartão'!$C$9))*12+MONTH(H232)-MONTH('Painel do cartão'!$C$9))))</f>
        <v/>
      </c>
    </row>
    <row r="233" customFormat="false" ht="15" hidden="false" customHeight="false" outlineLevel="0" collapsed="false">
      <c r="B233" s="34"/>
      <c r="C233" s="35"/>
      <c r="D233" s="35"/>
      <c r="E233" s="36"/>
      <c r="F233" s="35"/>
      <c r="G233" s="22" t="str">
        <f aca="false">IF(OR(B233="",E233=""),"",E233/MAX(1,N(F233)))</f>
        <v/>
      </c>
      <c r="H233" s="21" t="str">
        <f aca="false">IF(B233="","",DATE(YEAR(B233),MONTH(B233)+IF(DAY(B233)&gt;='Painel do cartão'!$C$7,1,0),1))</f>
        <v/>
      </c>
      <c r="I233" s="21" t="str">
        <f aca="false">IF(H233="","",EDATE(H233,MAX(1,N(F233))-1))</f>
        <v/>
      </c>
      <c r="J233" s="22" t="str">
        <f aca="false">IF(H233="","",G233*MAX(0,(YEAR(I233)-YEAR('Painel do cartão'!$C$9))*12+MONTH(I233)-MONTH('Painel do cartão'!$C$9)+1-MAX(0,(YEAR(H233)-YEAR('Painel do cartão'!$C$9))*12+MONTH(H233)-MONTH('Painel do cartão'!$C$9))))</f>
        <v/>
      </c>
    </row>
    <row r="234" customFormat="false" ht="15" hidden="false" customHeight="false" outlineLevel="0" collapsed="false">
      <c r="B234" s="32"/>
      <c r="C234" s="25"/>
      <c r="D234" s="25"/>
      <c r="E234" s="33"/>
      <c r="F234" s="25"/>
      <c r="G234" s="22" t="str">
        <f aca="false">IF(OR(B234="",E234=""),"",E234/MAX(1,N(F234)))</f>
        <v/>
      </c>
      <c r="H234" s="21" t="str">
        <f aca="false">IF(B234="","",DATE(YEAR(B234),MONTH(B234)+IF(DAY(B234)&gt;='Painel do cartão'!$C$7,1,0),1))</f>
        <v/>
      </c>
      <c r="I234" s="21" t="str">
        <f aca="false">IF(H234="","",EDATE(H234,MAX(1,N(F234))-1))</f>
        <v/>
      </c>
      <c r="J234" s="22" t="str">
        <f aca="false">IF(H234="","",G234*MAX(0,(YEAR(I234)-YEAR('Painel do cartão'!$C$9))*12+MONTH(I234)-MONTH('Painel do cartão'!$C$9)+1-MAX(0,(YEAR(H234)-YEAR('Painel do cartão'!$C$9))*12+MONTH(H234)-MONTH('Painel do cartão'!$C$9))))</f>
        <v/>
      </c>
    </row>
    <row r="235" customFormat="false" ht="15" hidden="false" customHeight="false" outlineLevel="0" collapsed="false">
      <c r="B235" s="34"/>
      <c r="C235" s="35"/>
      <c r="D235" s="35"/>
      <c r="E235" s="36"/>
      <c r="F235" s="35"/>
      <c r="G235" s="22" t="str">
        <f aca="false">IF(OR(B235="",E235=""),"",E235/MAX(1,N(F235)))</f>
        <v/>
      </c>
      <c r="H235" s="21" t="str">
        <f aca="false">IF(B235="","",DATE(YEAR(B235),MONTH(B235)+IF(DAY(B235)&gt;='Painel do cartão'!$C$7,1,0),1))</f>
        <v/>
      </c>
      <c r="I235" s="21" t="str">
        <f aca="false">IF(H235="","",EDATE(H235,MAX(1,N(F235))-1))</f>
        <v/>
      </c>
      <c r="J235" s="22" t="str">
        <f aca="false">IF(H235="","",G235*MAX(0,(YEAR(I235)-YEAR('Painel do cartão'!$C$9))*12+MONTH(I235)-MONTH('Painel do cartão'!$C$9)+1-MAX(0,(YEAR(H235)-YEAR('Painel do cartão'!$C$9))*12+MONTH(H235)-MONTH('Painel do cartão'!$C$9))))</f>
        <v/>
      </c>
    </row>
    <row r="236" customFormat="false" ht="15" hidden="false" customHeight="false" outlineLevel="0" collapsed="false">
      <c r="B236" s="32"/>
      <c r="C236" s="25"/>
      <c r="D236" s="25"/>
      <c r="E236" s="33"/>
      <c r="F236" s="25"/>
      <c r="G236" s="22" t="str">
        <f aca="false">IF(OR(B236="",E236=""),"",E236/MAX(1,N(F236)))</f>
        <v/>
      </c>
      <c r="H236" s="21" t="str">
        <f aca="false">IF(B236="","",DATE(YEAR(B236),MONTH(B236)+IF(DAY(B236)&gt;='Painel do cartão'!$C$7,1,0),1))</f>
        <v/>
      </c>
      <c r="I236" s="21" t="str">
        <f aca="false">IF(H236="","",EDATE(H236,MAX(1,N(F236))-1))</f>
        <v/>
      </c>
      <c r="J236" s="22" t="str">
        <f aca="false">IF(H236="","",G236*MAX(0,(YEAR(I236)-YEAR('Painel do cartão'!$C$9))*12+MONTH(I236)-MONTH('Painel do cartão'!$C$9)+1-MAX(0,(YEAR(H236)-YEAR('Painel do cartão'!$C$9))*12+MONTH(H236)-MONTH('Painel do cartão'!$C$9))))</f>
        <v/>
      </c>
    </row>
    <row r="237" customFormat="false" ht="15" hidden="false" customHeight="false" outlineLevel="0" collapsed="false">
      <c r="B237" s="34"/>
      <c r="C237" s="35"/>
      <c r="D237" s="35"/>
      <c r="E237" s="36"/>
      <c r="F237" s="35"/>
      <c r="G237" s="22" t="str">
        <f aca="false">IF(OR(B237="",E237=""),"",E237/MAX(1,N(F237)))</f>
        <v/>
      </c>
      <c r="H237" s="21" t="str">
        <f aca="false">IF(B237="","",DATE(YEAR(B237),MONTH(B237)+IF(DAY(B237)&gt;='Painel do cartão'!$C$7,1,0),1))</f>
        <v/>
      </c>
      <c r="I237" s="21" t="str">
        <f aca="false">IF(H237="","",EDATE(H237,MAX(1,N(F237))-1))</f>
        <v/>
      </c>
      <c r="J237" s="22" t="str">
        <f aca="false">IF(H237="","",G237*MAX(0,(YEAR(I237)-YEAR('Painel do cartão'!$C$9))*12+MONTH(I237)-MONTH('Painel do cartão'!$C$9)+1-MAX(0,(YEAR(H237)-YEAR('Painel do cartão'!$C$9))*12+MONTH(H237)-MONTH('Painel do cartão'!$C$9))))</f>
        <v/>
      </c>
    </row>
    <row r="238" customFormat="false" ht="15" hidden="false" customHeight="false" outlineLevel="0" collapsed="false">
      <c r="B238" s="32"/>
      <c r="C238" s="25"/>
      <c r="D238" s="25"/>
      <c r="E238" s="33"/>
      <c r="F238" s="25"/>
      <c r="G238" s="22" t="str">
        <f aca="false">IF(OR(B238="",E238=""),"",E238/MAX(1,N(F238)))</f>
        <v/>
      </c>
      <c r="H238" s="21" t="str">
        <f aca="false">IF(B238="","",DATE(YEAR(B238),MONTH(B238)+IF(DAY(B238)&gt;='Painel do cartão'!$C$7,1,0),1))</f>
        <v/>
      </c>
      <c r="I238" s="21" t="str">
        <f aca="false">IF(H238="","",EDATE(H238,MAX(1,N(F238))-1))</f>
        <v/>
      </c>
      <c r="J238" s="22" t="str">
        <f aca="false">IF(H238="","",G238*MAX(0,(YEAR(I238)-YEAR('Painel do cartão'!$C$9))*12+MONTH(I238)-MONTH('Painel do cartão'!$C$9)+1-MAX(0,(YEAR(H238)-YEAR('Painel do cartão'!$C$9))*12+MONTH(H238)-MONTH('Painel do cartão'!$C$9))))</f>
        <v/>
      </c>
    </row>
    <row r="239" customFormat="false" ht="15" hidden="false" customHeight="false" outlineLevel="0" collapsed="false">
      <c r="B239" s="34"/>
      <c r="C239" s="35"/>
      <c r="D239" s="35"/>
      <c r="E239" s="36"/>
      <c r="F239" s="35"/>
      <c r="G239" s="22" t="str">
        <f aca="false">IF(OR(B239="",E239=""),"",E239/MAX(1,N(F239)))</f>
        <v/>
      </c>
      <c r="H239" s="21" t="str">
        <f aca="false">IF(B239="","",DATE(YEAR(B239),MONTH(B239)+IF(DAY(B239)&gt;='Painel do cartão'!$C$7,1,0),1))</f>
        <v/>
      </c>
      <c r="I239" s="21" t="str">
        <f aca="false">IF(H239="","",EDATE(H239,MAX(1,N(F239))-1))</f>
        <v/>
      </c>
      <c r="J239" s="22" t="str">
        <f aca="false">IF(H239="","",G239*MAX(0,(YEAR(I239)-YEAR('Painel do cartão'!$C$9))*12+MONTH(I239)-MONTH('Painel do cartão'!$C$9)+1-MAX(0,(YEAR(H239)-YEAR('Painel do cartão'!$C$9))*12+MONTH(H239)-MONTH('Painel do cartão'!$C$9))))</f>
        <v/>
      </c>
    </row>
    <row r="240" customFormat="false" ht="15" hidden="false" customHeight="false" outlineLevel="0" collapsed="false">
      <c r="B240" s="32"/>
      <c r="C240" s="25"/>
      <c r="D240" s="25"/>
      <c r="E240" s="33"/>
      <c r="F240" s="25"/>
      <c r="G240" s="22" t="str">
        <f aca="false">IF(OR(B240="",E240=""),"",E240/MAX(1,N(F240)))</f>
        <v/>
      </c>
      <c r="H240" s="21" t="str">
        <f aca="false">IF(B240="","",DATE(YEAR(B240),MONTH(B240)+IF(DAY(B240)&gt;='Painel do cartão'!$C$7,1,0),1))</f>
        <v/>
      </c>
      <c r="I240" s="21" t="str">
        <f aca="false">IF(H240="","",EDATE(H240,MAX(1,N(F240))-1))</f>
        <v/>
      </c>
      <c r="J240" s="22" t="str">
        <f aca="false">IF(H240="","",G240*MAX(0,(YEAR(I240)-YEAR('Painel do cartão'!$C$9))*12+MONTH(I240)-MONTH('Painel do cartão'!$C$9)+1-MAX(0,(YEAR(H240)-YEAR('Painel do cartão'!$C$9))*12+MONTH(H240)-MONTH('Painel do cartão'!$C$9))))</f>
        <v/>
      </c>
    </row>
    <row r="241" customFormat="false" ht="15" hidden="false" customHeight="false" outlineLevel="0" collapsed="false">
      <c r="B241" s="34"/>
      <c r="C241" s="35"/>
      <c r="D241" s="35"/>
      <c r="E241" s="36"/>
      <c r="F241" s="35"/>
      <c r="G241" s="22" t="str">
        <f aca="false">IF(OR(B241="",E241=""),"",E241/MAX(1,N(F241)))</f>
        <v/>
      </c>
      <c r="H241" s="21" t="str">
        <f aca="false">IF(B241="","",DATE(YEAR(B241),MONTH(B241)+IF(DAY(B241)&gt;='Painel do cartão'!$C$7,1,0),1))</f>
        <v/>
      </c>
      <c r="I241" s="21" t="str">
        <f aca="false">IF(H241="","",EDATE(H241,MAX(1,N(F241))-1))</f>
        <v/>
      </c>
      <c r="J241" s="22" t="str">
        <f aca="false">IF(H241="","",G241*MAX(0,(YEAR(I241)-YEAR('Painel do cartão'!$C$9))*12+MONTH(I241)-MONTH('Painel do cartão'!$C$9)+1-MAX(0,(YEAR(H241)-YEAR('Painel do cartão'!$C$9))*12+MONTH(H241)-MONTH('Painel do cartão'!$C$9))))</f>
        <v/>
      </c>
    </row>
    <row r="242" customFormat="false" ht="15" hidden="false" customHeight="false" outlineLevel="0" collapsed="false">
      <c r="B242" s="32"/>
      <c r="C242" s="25"/>
      <c r="D242" s="25"/>
      <c r="E242" s="33"/>
      <c r="F242" s="25"/>
      <c r="G242" s="22" t="str">
        <f aca="false">IF(OR(B242="",E242=""),"",E242/MAX(1,N(F242)))</f>
        <v/>
      </c>
      <c r="H242" s="21" t="str">
        <f aca="false">IF(B242="","",DATE(YEAR(B242),MONTH(B242)+IF(DAY(B242)&gt;='Painel do cartão'!$C$7,1,0),1))</f>
        <v/>
      </c>
      <c r="I242" s="21" t="str">
        <f aca="false">IF(H242="","",EDATE(H242,MAX(1,N(F242))-1))</f>
        <v/>
      </c>
      <c r="J242" s="22" t="str">
        <f aca="false">IF(H242="","",G242*MAX(0,(YEAR(I242)-YEAR('Painel do cartão'!$C$9))*12+MONTH(I242)-MONTH('Painel do cartão'!$C$9)+1-MAX(0,(YEAR(H242)-YEAR('Painel do cartão'!$C$9))*12+MONTH(H242)-MONTH('Painel do cartão'!$C$9))))</f>
        <v/>
      </c>
    </row>
    <row r="243" customFormat="false" ht="15" hidden="false" customHeight="false" outlineLevel="0" collapsed="false">
      <c r="B243" s="34"/>
      <c r="C243" s="35"/>
      <c r="D243" s="35"/>
      <c r="E243" s="36"/>
      <c r="F243" s="35"/>
      <c r="G243" s="22" t="str">
        <f aca="false">IF(OR(B243="",E243=""),"",E243/MAX(1,N(F243)))</f>
        <v/>
      </c>
      <c r="H243" s="21" t="str">
        <f aca="false">IF(B243="","",DATE(YEAR(B243),MONTH(B243)+IF(DAY(B243)&gt;='Painel do cartão'!$C$7,1,0),1))</f>
        <v/>
      </c>
      <c r="I243" s="21" t="str">
        <f aca="false">IF(H243="","",EDATE(H243,MAX(1,N(F243))-1))</f>
        <v/>
      </c>
      <c r="J243" s="22" t="str">
        <f aca="false">IF(H243="","",G243*MAX(0,(YEAR(I243)-YEAR('Painel do cartão'!$C$9))*12+MONTH(I243)-MONTH('Painel do cartão'!$C$9)+1-MAX(0,(YEAR(H243)-YEAR('Painel do cartão'!$C$9))*12+MONTH(H243)-MONTH('Painel do cartão'!$C$9))))</f>
        <v/>
      </c>
    </row>
    <row r="244" customFormat="false" ht="15" hidden="false" customHeight="false" outlineLevel="0" collapsed="false">
      <c r="B244" s="32"/>
      <c r="C244" s="25"/>
      <c r="D244" s="25"/>
      <c r="E244" s="33"/>
      <c r="F244" s="25"/>
      <c r="G244" s="22" t="str">
        <f aca="false">IF(OR(B244="",E244=""),"",E244/MAX(1,N(F244)))</f>
        <v/>
      </c>
      <c r="H244" s="21" t="str">
        <f aca="false">IF(B244="","",DATE(YEAR(B244),MONTH(B244)+IF(DAY(B244)&gt;='Painel do cartão'!$C$7,1,0),1))</f>
        <v/>
      </c>
      <c r="I244" s="21" t="str">
        <f aca="false">IF(H244="","",EDATE(H244,MAX(1,N(F244))-1))</f>
        <v/>
      </c>
      <c r="J244" s="22" t="str">
        <f aca="false">IF(H244="","",G244*MAX(0,(YEAR(I244)-YEAR('Painel do cartão'!$C$9))*12+MONTH(I244)-MONTH('Painel do cartão'!$C$9)+1-MAX(0,(YEAR(H244)-YEAR('Painel do cartão'!$C$9))*12+MONTH(H244)-MONTH('Painel do cartão'!$C$9))))</f>
        <v/>
      </c>
    </row>
    <row r="245" customFormat="false" ht="15" hidden="false" customHeight="false" outlineLevel="0" collapsed="false">
      <c r="B245" s="34"/>
      <c r="C245" s="35"/>
      <c r="D245" s="35"/>
      <c r="E245" s="36"/>
      <c r="F245" s="35"/>
      <c r="G245" s="22" t="str">
        <f aca="false">IF(OR(B245="",E245=""),"",E245/MAX(1,N(F245)))</f>
        <v/>
      </c>
      <c r="H245" s="21" t="str">
        <f aca="false">IF(B245="","",DATE(YEAR(B245),MONTH(B245)+IF(DAY(B245)&gt;='Painel do cartão'!$C$7,1,0),1))</f>
        <v/>
      </c>
      <c r="I245" s="21" t="str">
        <f aca="false">IF(H245="","",EDATE(H245,MAX(1,N(F245))-1))</f>
        <v/>
      </c>
      <c r="J245" s="22" t="str">
        <f aca="false">IF(H245="","",G245*MAX(0,(YEAR(I245)-YEAR('Painel do cartão'!$C$9))*12+MONTH(I245)-MONTH('Painel do cartão'!$C$9)+1-MAX(0,(YEAR(H245)-YEAR('Painel do cartão'!$C$9))*12+MONTH(H245)-MONTH('Painel do cartão'!$C$9))))</f>
        <v/>
      </c>
    </row>
    <row r="246" customFormat="false" ht="15" hidden="false" customHeight="false" outlineLevel="0" collapsed="false">
      <c r="B246" s="32"/>
      <c r="C246" s="25"/>
      <c r="D246" s="25"/>
      <c r="E246" s="33"/>
      <c r="F246" s="25"/>
      <c r="G246" s="22" t="str">
        <f aca="false">IF(OR(B246="",E246=""),"",E246/MAX(1,N(F246)))</f>
        <v/>
      </c>
      <c r="H246" s="21" t="str">
        <f aca="false">IF(B246="","",DATE(YEAR(B246),MONTH(B246)+IF(DAY(B246)&gt;='Painel do cartão'!$C$7,1,0),1))</f>
        <v/>
      </c>
      <c r="I246" s="21" t="str">
        <f aca="false">IF(H246="","",EDATE(H246,MAX(1,N(F246))-1))</f>
        <v/>
      </c>
      <c r="J246" s="22" t="str">
        <f aca="false">IF(H246="","",G246*MAX(0,(YEAR(I246)-YEAR('Painel do cartão'!$C$9))*12+MONTH(I246)-MONTH('Painel do cartão'!$C$9)+1-MAX(0,(YEAR(H246)-YEAR('Painel do cartão'!$C$9))*12+MONTH(H246)-MONTH('Painel do cartão'!$C$9))))</f>
        <v/>
      </c>
    </row>
    <row r="247" customFormat="false" ht="15" hidden="false" customHeight="false" outlineLevel="0" collapsed="false">
      <c r="B247" s="34"/>
      <c r="C247" s="35"/>
      <c r="D247" s="35"/>
      <c r="E247" s="36"/>
      <c r="F247" s="35"/>
      <c r="G247" s="22" t="str">
        <f aca="false">IF(OR(B247="",E247=""),"",E247/MAX(1,N(F247)))</f>
        <v/>
      </c>
      <c r="H247" s="21" t="str">
        <f aca="false">IF(B247="","",DATE(YEAR(B247),MONTH(B247)+IF(DAY(B247)&gt;='Painel do cartão'!$C$7,1,0),1))</f>
        <v/>
      </c>
      <c r="I247" s="21" t="str">
        <f aca="false">IF(H247="","",EDATE(H247,MAX(1,N(F247))-1))</f>
        <v/>
      </c>
      <c r="J247" s="22" t="str">
        <f aca="false">IF(H247="","",G247*MAX(0,(YEAR(I247)-YEAR('Painel do cartão'!$C$9))*12+MONTH(I247)-MONTH('Painel do cartão'!$C$9)+1-MAX(0,(YEAR(H247)-YEAR('Painel do cartão'!$C$9))*12+MONTH(H247)-MONTH('Painel do cartão'!$C$9))))</f>
        <v/>
      </c>
    </row>
    <row r="248" customFormat="false" ht="15" hidden="false" customHeight="false" outlineLevel="0" collapsed="false">
      <c r="B248" s="32"/>
      <c r="C248" s="25"/>
      <c r="D248" s="25"/>
      <c r="E248" s="33"/>
      <c r="F248" s="25"/>
      <c r="G248" s="22" t="str">
        <f aca="false">IF(OR(B248="",E248=""),"",E248/MAX(1,N(F248)))</f>
        <v/>
      </c>
      <c r="H248" s="21" t="str">
        <f aca="false">IF(B248="","",DATE(YEAR(B248),MONTH(B248)+IF(DAY(B248)&gt;='Painel do cartão'!$C$7,1,0),1))</f>
        <v/>
      </c>
      <c r="I248" s="21" t="str">
        <f aca="false">IF(H248="","",EDATE(H248,MAX(1,N(F248))-1))</f>
        <v/>
      </c>
      <c r="J248" s="22" t="str">
        <f aca="false">IF(H248="","",G248*MAX(0,(YEAR(I248)-YEAR('Painel do cartão'!$C$9))*12+MONTH(I248)-MONTH('Painel do cartão'!$C$9)+1-MAX(0,(YEAR(H248)-YEAR('Painel do cartão'!$C$9))*12+MONTH(H248)-MONTH('Painel do cartão'!$C$9))))</f>
        <v/>
      </c>
    </row>
    <row r="249" customFormat="false" ht="15" hidden="false" customHeight="false" outlineLevel="0" collapsed="false">
      <c r="B249" s="34"/>
      <c r="C249" s="35"/>
      <c r="D249" s="35"/>
      <c r="E249" s="36"/>
      <c r="F249" s="35"/>
      <c r="G249" s="22" t="str">
        <f aca="false">IF(OR(B249="",E249=""),"",E249/MAX(1,N(F249)))</f>
        <v/>
      </c>
      <c r="H249" s="21" t="str">
        <f aca="false">IF(B249="","",DATE(YEAR(B249),MONTH(B249)+IF(DAY(B249)&gt;='Painel do cartão'!$C$7,1,0),1))</f>
        <v/>
      </c>
      <c r="I249" s="21" t="str">
        <f aca="false">IF(H249="","",EDATE(H249,MAX(1,N(F249))-1))</f>
        <v/>
      </c>
      <c r="J249" s="22" t="str">
        <f aca="false">IF(H249="","",G249*MAX(0,(YEAR(I249)-YEAR('Painel do cartão'!$C$9))*12+MONTH(I249)-MONTH('Painel do cartão'!$C$9)+1-MAX(0,(YEAR(H249)-YEAR('Painel do cartão'!$C$9))*12+MONTH(H249)-MONTH('Painel do cartão'!$C$9))))</f>
        <v/>
      </c>
    </row>
    <row r="250" customFormat="false" ht="15" hidden="false" customHeight="false" outlineLevel="0" collapsed="false">
      <c r="B250" s="32"/>
      <c r="C250" s="25"/>
      <c r="D250" s="25"/>
      <c r="E250" s="33"/>
      <c r="F250" s="25"/>
      <c r="G250" s="22" t="str">
        <f aca="false">IF(OR(B250="",E250=""),"",E250/MAX(1,N(F250)))</f>
        <v/>
      </c>
      <c r="H250" s="21" t="str">
        <f aca="false">IF(B250="","",DATE(YEAR(B250),MONTH(B250)+IF(DAY(B250)&gt;='Painel do cartão'!$C$7,1,0),1))</f>
        <v/>
      </c>
      <c r="I250" s="21" t="str">
        <f aca="false">IF(H250="","",EDATE(H250,MAX(1,N(F250))-1))</f>
        <v/>
      </c>
      <c r="J250" s="22" t="str">
        <f aca="false">IF(H250="","",G250*MAX(0,(YEAR(I250)-YEAR('Painel do cartão'!$C$9))*12+MONTH(I250)-MONTH('Painel do cartão'!$C$9)+1-MAX(0,(YEAR(H250)-YEAR('Painel do cartão'!$C$9))*12+MONTH(H250)-MONTH('Painel do cartão'!$C$9))))</f>
        <v/>
      </c>
    </row>
    <row r="251" customFormat="false" ht="15" hidden="false" customHeight="false" outlineLevel="0" collapsed="false">
      <c r="B251" s="34"/>
      <c r="C251" s="35"/>
      <c r="D251" s="35"/>
      <c r="E251" s="36"/>
      <c r="F251" s="35"/>
      <c r="G251" s="22" t="str">
        <f aca="false">IF(OR(B251="",E251=""),"",E251/MAX(1,N(F251)))</f>
        <v/>
      </c>
      <c r="H251" s="21" t="str">
        <f aca="false">IF(B251="","",DATE(YEAR(B251),MONTH(B251)+IF(DAY(B251)&gt;='Painel do cartão'!$C$7,1,0),1))</f>
        <v/>
      </c>
      <c r="I251" s="21" t="str">
        <f aca="false">IF(H251="","",EDATE(H251,MAX(1,N(F251))-1))</f>
        <v/>
      </c>
      <c r="J251" s="22" t="str">
        <f aca="false">IF(H251="","",G251*MAX(0,(YEAR(I251)-YEAR('Painel do cartão'!$C$9))*12+MONTH(I251)-MONTH('Painel do cartão'!$C$9)+1-MAX(0,(YEAR(H251)-YEAR('Painel do cartão'!$C$9))*12+MONTH(H251)-MONTH('Painel do cartão'!$C$9))))</f>
        <v/>
      </c>
    </row>
    <row r="252" customFormat="false" ht="15" hidden="false" customHeight="false" outlineLevel="0" collapsed="false">
      <c r="B252" s="32"/>
      <c r="C252" s="25"/>
      <c r="D252" s="25"/>
      <c r="E252" s="33"/>
      <c r="F252" s="25"/>
      <c r="G252" s="22" t="str">
        <f aca="false">IF(OR(B252="",E252=""),"",E252/MAX(1,N(F252)))</f>
        <v/>
      </c>
      <c r="H252" s="21" t="str">
        <f aca="false">IF(B252="","",DATE(YEAR(B252),MONTH(B252)+IF(DAY(B252)&gt;='Painel do cartão'!$C$7,1,0),1))</f>
        <v/>
      </c>
      <c r="I252" s="21" t="str">
        <f aca="false">IF(H252="","",EDATE(H252,MAX(1,N(F252))-1))</f>
        <v/>
      </c>
      <c r="J252" s="22" t="str">
        <f aca="false">IF(H252="","",G252*MAX(0,(YEAR(I252)-YEAR('Painel do cartão'!$C$9))*12+MONTH(I252)-MONTH('Painel do cartão'!$C$9)+1-MAX(0,(YEAR(H252)-YEAR('Painel do cartão'!$C$9))*12+MONTH(H252)-MONTH('Painel do cartão'!$C$9))))</f>
        <v/>
      </c>
    </row>
    <row r="253" customFormat="false" ht="15" hidden="false" customHeight="false" outlineLevel="0" collapsed="false">
      <c r="B253" s="34"/>
      <c r="C253" s="35"/>
      <c r="D253" s="35"/>
      <c r="E253" s="36"/>
      <c r="F253" s="35"/>
      <c r="G253" s="22" t="str">
        <f aca="false">IF(OR(B253="",E253=""),"",E253/MAX(1,N(F253)))</f>
        <v/>
      </c>
      <c r="H253" s="21" t="str">
        <f aca="false">IF(B253="","",DATE(YEAR(B253),MONTH(B253)+IF(DAY(B253)&gt;='Painel do cartão'!$C$7,1,0),1))</f>
        <v/>
      </c>
      <c r="I253" s="21" t="str">
        <f aca="false">IF(H253="","",EDATE(H253,MAX(1,N(F253))-1))</f>
        <v/>
      </c>
      <c r="J253" s="22" t="str">
        <f aca="false">IF(H253="","",G253*MAX(0,(YEAR(I253)-YEAR('Painel do cartão'!$C$9))*12+MONTH(I253)-MONTH('Painel do cartão'!$C$9)+1-MAX(0,(YEAR(H253)-YEAR('Painel do cartão'!$C$9))*12+MONTH(H253)-MONTH('Painel do cartão'!$C$9))))</f>
        <v/>
      </c>
    </row>
    <row r="254" customFormat="false" ht="15" hidden="false" customHeight="false" outlineLevel="0" collapsed="false">
      <c r="B254" s="32"/>
      <c r="C254" s="25"/>
      <c r="D254" s="25"/>
      <c r="E254" s="33"/>
      <c r="F254" s="25"/>
      <c r="G254" s="22" t="str">
        <f aca="false">IF(OR(B254="",E254=""),"",E254/MAX(1,N(F254)))</f>
        <v/>
      </c>
      <c r="H254" s="21" t="str">
        <f aca="false">IF(B254="","",DATE(YEAR(B254),MONTH(B254)+IF(DAY(B254)&gt;='Painel do cartão'!$C$7,1,0),1))</f>
        <v/>
      </c>
      <c r="I254" s="21" t="str">
        <f aca="false">IF(H254="","",EDATE(H254,MAX(1,N(F254))-1))</f>
        <v/>
      </c>
      <c r="J254" s="22" t="str">
        <f aca="false">IF(H254="","",G254*MAX(0,(YEAR(I254)-YEAR('Painel do cartão'!$C$9))*12+MONTH(I254)-MONTH('Painel do cartão'!$C$9)+1-MAX(0,(YEAR(H254)-YEAR('Painel do cartão'!$C$9))*12+MONTH(H254)-MONTH('Painel do cartão'!$C$9))))</f>
        <v/>
      </c>
    </row>
    <row r="255" customFormat="false" ht="15" hidden="false" customHeight="false" outlineLevel="0" collapsed="false">
      <c r="B255" s="34"/>
      <c r="C255" s="35"/>
      <c r="D255" s="35"/>
      <c r="E255" s="36"/>
      <c r="F255" s="35"/>
      <c r="G255" s="22" t="str">
        <f aca="false">IF(OR(B255="",E255=""),"",E255/MAX(1,N(F255)))</f>
        <v/>
      </c>
      <c r="H255" s="21" t="str">
        <f aca="false">IF(B255="","",DATE(YEAR(B255),MONTH(B255)+IF(DAY(B255)&gt;='Painel do cartão'!$C$7,1,0),1))</f>
        <v/>
      </c>
      <c r="I255" s="21" t="str">
        <f aca="false">IF(H255="","",EDATE(H255,MAX(1,N(F255))-1))</f>
        <v/>
      </c>
      <c r="J255" s="22" t="str">
        <f aca="false">IF(H255="","",G255*MAX(0,(YEAR(I255)-YEAR('Painel do cartão'!$C$9))*12+MONTH(I255)-MONTH('Painel do cartão'!$C$9)+1-MAX(0,(YEAR(H255)-YEAR('Painel do cartão'!$C$9))*12+MONTH(H255)-MONTH('Painel do cartão'!$C$9))))</f>
        <v/>
      </c>
    </row>
    <row r="256" customFormat="false" ht="15" hidden="false" customHeight="false" outlineLevel="0" collapsed="false">
      <c r="B256" s="32"/>
      <c r="C256" s="25"/>
      <c r="D256" s="25"/>
      <c r="E256" s="33"/>
      <c r="F256" s="25"/>
      <c r="G256" s="22" t="str">
        <f aca="false">IF(OR(B256="",E256=""),"",E256/MAX(1,N(F256)))</f>
        <v/>
      </c>
      <c r="H256" s="21" t="str">
        <f aca="false">IF(B256="","",DATE(YEAR(B256),MONTH(B256)+IF(DAY(B256)&gt;='Painel do cartão'!$C$7,1,0),1))</f>
        <v/>
      </c>
      <c r="I256" s="21" t="str">
        <f aca="false">IF(H256="","",EDATE(H256,MAX(1,N(F256))-1))</f>
        <v/>
      </c>
      <c r="J256" s="22" t="str">
        <f aca="false">IF(H256="","",G256*MAX(0,(YEAR(I256)-YEAR('Painel do cartão'!$C$9))*12+MONTH(I256)-MONTH('Painel do cartão'!$C$9)+1-MAX(0,(YEAR(H256)-YEAR('Painel do cartão'!$C$9))*12+MONTH(H256)-MONTH('Painel do cartão'!$C$9))))</f>
        <v/>
      </c>
    </row>
    <row r="257" customFormat="false" ht="15" hidden="false" customHeight="false" outlineLevel="0" collapsed="false">
      <c r="B257" s="34"/>
      <c r="C257" s="35"/>
      <c r="D257" s="35"/>
      <c r="E257" s="36"/>
      <c r="F257" s="35"/>
      <c r="G257" s="22" t="str">
        <f aca="false">IF(OR(B257="",E257=""),"",E257/MAX(1,N(F257)))</f>
        <v/>
      </c>
      <c r="H257" s="21" t="str">
        <f aca="false">IF(B257="","",DATE(YEAR(B257),MONTH(B257)+IF(DAY(B257)&gt;='Painel do cartão'!$C$7,1,0),1))</f>
        <v/>
      </c>
      <c r="I257" s="21" t="str">
        <f aca="false">IF(H257="","",EDATE(H257,MAX(1,N(F257))-1))</f>
        <v/>
      </c>
      <c r="J257" s="22" t="str">
        <f aca="false">IF(H257="","",G257*MAX(0,(YEAR(I257)-YEAR('Painel do cartão'!$C$9))*12+MONTH(I257)-MONTH('Painel do cartão'!$C$9)+1-MAX(0,(YEAR(H257)-YEAR('Painel do cartão'!$C$9))*12+MONTH(H257)-MONTH('Painel do cartão'!$C$9))))</f>
        <v/>
      </c>
    </row>
    <row r="258" customFormat="false" ht="15" hidden="false" customHeight="false" outlineLevel="0" collapsed="false">
      <c r="B258" s="32"/>
      <c r="C258" s="25"/>
      <c r="D258" s="25"/>
      <c r="E258" s="33"/>
      <c r="F258" s="25"/>
      <c r="G258" s="22" t="str">
        <f aca="false">IF(OR(B258="",E258=""),"",E258/MAX(1,N(F258)))</f>
        <v/>
      </c>
      <c r="H258" s="21" t="str">
        <f aca="false">IF(B258="","",DATE(YEAR(B258),MONTH(B258)+IF(DAY(B258)&gt;='Painel do cartão'!$C$7,1,0),1))</f>
        <v/>
      </c>
      <c r="I258" s="21" t="str">
        <f aca="false">IF(H258="","",EDATE(H258,MAX(1,N(F258))-1))</f>
        <v/>
      </c>
      <c r="J258" s="22" t="str">
        <f aca="false">IF(H258="","",G258*MAX(0,(YEAR(I258)-YEAR('Painel do cartão'!$C$9))*12+MONTH(I258)-MONTH('Painel do cartão'!$C$9)+1-MAX(0,(YEAR(H258)-YEAR('Painel do cartão'!$C$9))*12+MONTH(H258)-MONTH('Painel do cartão'!$C$9))))</f>
        <v/>
      </c>
    </row>
    <row r="259" customFormat="false" ht="15" hidden="false" customHeight="false" outlineLevel="0" collapsed="false">
      <c r="B259" s="34"/>
      <c r="C259" s="35"/>
      <c r="D259" s="35"/>
      <c r="E259" s="36"/>
      <c r="F259" s="35"/>
      <c r="G259" s="22" t="str">
        <f aca="false">IF(OR(B259="",E259=""),"",E259/MAX(1,N(F259)))</f>
        <v/>
      </c>
      <c r="H259" s="21" t="str">
        <f aca="false">IF(B259="","",DATE(YEAR(B259),MONTH(B259)+IF(DAY(B259)&gt;='Painel do cartão'!$C$7,1,0),1))</f>
        <v/>
      </c>
      <c r="I259" s="21" t="str">
        <f aca="false">IF(H259="","",EDATE(H259,MAX(1,N(F259))-1))</f>
        <v/>
      </c>
      <c r="J259" s="22" t="str">
        <f aca="false">IF(H259="","",G259*MAX(0,(YEAR(I259)-YEAR('Painel do cartão'!$C$9))*12+MONTH(I259)-MONTH('Painel do cartão'!$C$9)+1-MAX(0,(YEAR(H259)-YEAR('Painel do cartão'!$C$9))*12+MONTH(H259)-MONTH('Painel do cartão'!$C$9))))</f>
        <v/>
      </c>
    </row>
    <row r="260" customFormat="false" ht="15" hidden="false" customHeight="false" outlineLevel="0" collapsed="false">
      <c r="B260" s="32"/>
      <c r="C260" s="25"/>
      <c r="D260" s="25"/>
      <c r="E260" s="33"/>
      <c r="F260" s="25"/>
      <c r="G260" s="22" t="str">
        <f aca="false">IF(OR(B260="",E260=""),"",E260/MAX(1,N(F260)))</f>
        <v/>
      </c>
      <c r="H260" s="21" t="str">
        <f aca="false">IF(B260="","",DATE(YEAR(B260),MONTH(B260)+IF(DAY(B260)&gt;='Painel do cartão'!$C$7,1,0),1))</f>
        <v/>
      </c>
      <c r="I260" s="21" t="str">
        <f aca="false">IF(H260="","",EDATE(H260,MAX(1,N(F260))-1))</f>
        <v/>
      </c>
      <c r="J260" s="22" t="str">
        <f aca="false">IF(H260="","",G260*MAX(0,(YEAR(I260)-YEAR('Painel do cartão'!$C$9))*12+MONTH(I260)-MONTH('Painel do cartão'!$C$9)+1-MAX(0,(YEAR(H260)-YEAR('Painel do cartão'!$C$9))*12+MONTH(H260)-MONTH('Painel do cartão'!$C$9))))</f>
        <v/>
      </c>
    </row>
    <row r="261" customFormat="false" ht="15" hidden="false" customHeight="false" outlineLevel="0" collapsed="false">
      <c r="B261" s="34"/>
      <c r="C261" s="35"/>
      <c r="D261" s="35"/>
      <c r="E261" s="36"/>
      <c r="F261" s="35"/>
      <c r="G261" s="22" t="str">
        <f aca="false">IF(OR(B261="",E261=""),"",E261/MAX(1,N(F261)))</f>
        <v/>
      </c>
      <c r="H261" s="21" t="str">
        <f aca="false">IF(B261="","",DATE(YEAR(B261),MONTH(B261)+IF(DAY(B261)&gt;='Painel do cartão'!$C$7,1,0),1))</f>
        <v/>
      </c>
      <c r="I261" s="21" t="str">
        <f aca="false">IF(H261="","",EDATE(H261,MAX(1,N(F261))-1))</f>
        <v/>
      </c>
      <c r="J261" s="22" t="str">
        <f aca="false">IF(H261="","",G261*MAX(0,(YEAR(I261)-YEAR('Painel do cartão'!$C$9))*12+MONTH(I261)-MONTH('Painel do cartão'!$C$9)+1-MAX(0,(YEAR(H261)-YEAR('Painel do cartão'!$C$9))*12+MONTH(H261)-MONTH('Painel do cartão'!$C$9))))</f>
        <v/>
      </c>
    </row>
    <row r="262" customFormat="false" ht="15" hidden="false" customHeight="false" outlineLevel="0" collapsed="false">
      <c r="B262" s="32"/>
      <c r="C262" s="25"/>
      <c r="D262" s="25"/>
      <c r="E262" s="33"/>
      <c r="F262" s="25"/>
      <c r="G262" s="22" t="str">
        <f aca="false">IF(OR(B262="",E262=""),"",E262/MAX(1,N(F262)))</f>
        <v/>
      </c>
      <c r="H262" s="21" t="str">
        <f aca="false">IF(B262="","",DATE(YEAR(B262),MONTH(B262)+IF(DAY(B262)&gt;='Painel do cartão'!$C$7,1,0),1))</f>
        <v/>
      </c>
      <c r="I262" s="21" t="str">
        <f aca="false">IF(H262="","",EDATE(H262,MAX(1,N(F262))-1))</f>
        <v/>
      </c>
      <c r="J262" s="22" t="str">
        <f aca="false">IF(H262="","",G262*MAX(0,(YEAR(I262)-YEAR('Painel do cartão'!$C$9))*12+MONTH(I262)-MONTH('Painel do cartão'!$C$9)+1-MAX(0,(YEAR(H262)-YEAR('Painel do cartão'!$C$9))*12+MONTH(H262)-MONTH('Painel do cartão'!$C$9))))</f>
        <v/>
      </c>
    </row>
    <row r="263" customFormat="false" ht="15" hidden="false" customHeight="false" outlineLevel="0" collapsed="false">
      <c r="B263" s="34"/>
      <c r="C263" s="35"/>
      <c r="D263" s="35"/>
      <c r="E263" s="36"/>
      <c r="F263" s="35"/>
      <c r="G263" s="22" t="str">
        <f aca="false">IF(OR(B263="",E263=""),"",E263/MAX(1,N(F263)))</f>
        <v/>
      </c>
      <c r="H263" s="21" t="str">
        <f aca="false">IF(B263="","",DATE(YEAR(B263),MONTH(B263)+IF(DAY(B263)&gt;='Painel do cartão'!$C$7,1,0),1))</f>
        <v/>
      </c>
      <c r="I263" s="21" t="str">
        <f aca="false">IF(H263="","",EDATE(H263,MAX(1,N(F263))-1))</f>
        <v/>
      </c>
      <c r="J263" s="22" t="str">
        <f aca="false">IF(H263="","",G263*MAX(0,(YEAR(I263)-YEAR('Painel do cartão'!$C$9))*12+MONTH(I263)-MONTH('Painel do cartão'!$C$9)+1-MAX(0,(YEAR(H263)-YEAR('Painel do cartão'!$C$9))*12+MONTH(H263)-MONTH('Painel do cartão'!$C$9))))</f>
        <v/>
      </c>
    </row>
    <row r="264" customFormat="false" ht="15" hidden="false" customHeight="false" outlineLevel="0" collapsed="false">
      <c r="B264" s="32"/>
      <c r="C264" s="25"/>
      <c r="D264" s="25"/>
      <c r="E264" s="33"/>
      <c r="F264" s="25"/>
      <c r="G264" s="22" t="str">
        <f aca="false">IF(OR(B264="",E264=""),"",E264/MAX(1,N(F264)))</f>
        <v/>
      </c>
      <c r="H264" s="21" t="str">
        <f aca="false">IF(B264="","",DATE(YEAR(B264),MONTH(B264)+IF(DAY(B264)&gt;='Painel do cartão'!$C$7,1,0),1))</f>
        <v/>
      </c>
      <c r="I264" s="21" t="str">
        <f aca="false">IF(H264="","",EDATE(H264,MAX(1,N(F264))-1))</f>
        <v/>
      </c>
      <c r="J264" s="22" t="str">
        <f aca="false">IF(H264="","",G264*MAX(0,(YEAR(I264)-YEAR('Painel do cartão'!$C$9))*12+MONTH(I264)-MONTH('Painel do cartão'!$C$9)+1-MAX(0,(YEAR(H264)-YEAR('Painel do cartão'!$C$9))*12+MONTH(H264)-MONTH('Painel do cartão'!$C$9))))</f>
        <v/>
      </c>
    </row>
    <row r="265" customFormat="false" ht="15" hidden="false" customHeight="false" outlineLevel="0" collapsed="false">
      <c r="B265" s="34"/>
      <c r="C265" s="35"/>
      <c r="D265" s="35"/>
      <c r="E265" s="36"/>
      <c r="F265" s="35"/>
      <c r="G265" s="22" t="str">
        <f aca="false">IF(OR(B265="",E265=""),"",E265/MAX(1,N(F265)))</f>
        <v/>
      </c>
      <c r="H265" s="21" t="str">
        <f aca="false">IF(B265="","",DATE(YEAR(B265),MONTH(B265)+IF(DAY(B265)&gt;='Painel do cartão'!$C$7,1,0),1))</f>
        <v/>
      </c>
      <c r="I265" s="21" t="str">
        <f aca="false">IF(H265="","",EDATE(H265,MAX(1,N(F265))-1))</f>
        <v/>
      </c>
      <c r="J265" s="22" t="str">
        <f aca="false">IF(H265="","",G265*MAX(0,(YEAR(I265)-YEAR('Painel do cartão'!$C$9))*12+MONTH(I265)-MONTH('Painel do cartão'!$C$9)+1-MAX(0,(YEAR(H265)-YEAR('Painel do cartão'!$C$9))*12+MONTH(H265)-MONTH('Painel do cartão'!$C$9))))</f>
        <v/>
      </c>
    </row>
    <row r="266" customFormat="false" ht="15" hidden="false" customHeight="false" outlineLevel="0" collapsed="false">
      <c r="B266" s="32"/>
      <c r="C266" s="25"/>
      <c r="D266" s="25"/>
      <c r="E266" s="33"/>
      <c r="F266" s="25"/>
      <c r="G266" s="22" t="str">
        <f aca="false">IF(OR(B266="",E266=""),"",E266/MAX(1,N(F266)))</f>
        <v/>
      </c>
      <c r="H266" s="21" t="str">
        <f aca="false">IF(B266="","",DATE(YEAR(B266),MONTH(B266)+IF(DAY(B266)&gt;='Painel do cartão'!$C$7,1,0),1))</f>
        <v/>
      </c>
      <c r="I266" s="21" t="str">
        <f aca="false">IF(H266="","",EDATE(H266,MAX(1,N(F266))-1))</f>
        <v/>
      </c>
      <c r="J266" s="22" t="str">
        <f aca="false">IF(H266="","",G266*MAX(0,(YEAR(I266)-YEAR('Painel do cartão'!$C$9))*12+MONTH(I266)-MONTH('Painel do cartão'!$C$9)+1-MAX(0,(YEAR(H266)-YEAR('Painel do cartão'!$C$9))*12+MONTH(H266)-MONTH('Painel do cartão'!$C$9))))</f>
        <v/>
      </c>
    </row>
    <row r="267" customFormat="false" ht="15" hidden="false" customHeight="false" outlineLevel="0" collapsed="false">
      <c r="B267" s="34"/>
      <c r="C267" s="35"/>
      <c r="D267" s="35"/>
      <c r="E267" s="36"/>
      <c r="F267" s="35"/>
      <c r="G267" s="22" t="str">
        <f aca="false">IF(OR(B267="",E267=""),"",E267/MAX(1,N(F267)))</f>
        <v/>
      </c>
      <c r="H267" s="21" t="str">
        <f aca="false">IF(B267="","",DATE(YEAR(B267),MONTH(B267)+IF(DAY(B267)&gt;='Painel do cartão'!$C$7,1,0),1))</f>
        <v/>
      </c>
      <c r="I267" s="21" t="str">
        <f aca="false">IF(H267="","",EDATE(H267,MAX(1,N(F267))-1))</f>
        <v/>
      </c>
      <c r="J267" s="22" t="str">
        <f aca="false">IF(H267="","",G267*MAX(0,(YEAR(I267)-YEAR('Painel do cartão'!$C$9))*12+MONTH(I267)-MONTH('Painel do cartão'!$C$9)+1-MAX(0,(YEAR(H267)-YEAR('Painel do cartão'!$C$9))*12+MONTH(H267)-MONTH('Painel do cartão'!$C$9))))</f>
        <v/>
      </c>
    </row>
    <row r="268" customFormat="false" ht="15" hidden="false" customHeight="false" outlineLevel="0" collapsed="false">
      <c r="B268" s="32"/>
      <c r="C268" s="25"/>
      <c r="D268" s="25"/>
      <c r="E268" s="33"/>
      <c r="F268" s="25"/>
      <c r="G268" s="22" t="str">
        <f aca="false">IF(OR(B268="",E268=""),"",E268/MAX(1,N(F268)))</f>
        <v/>
      </c>
      <c r="H268" s="21" t="str">
        <f aca="false">IF(B268="","",DATE(YEAR(B268),MONTH(B268)+IF(DAY(B268)&gt;='Painel do cartão'!$C$7,1,0),1))</f>
        <v/>
      </c>
      <c r="I268" s="21" t="str">
        <f aca="false">IF(H268="","",EDATE(H268,MAX(1,N(F268))-1))</f>
        <v/>
      </c>
      <c r="J268" s="22" t="str">
        <f aca="false">IF(H268="","",G268*MAX(0,(YEAR(I268)-YEAR('Painel do cartão'!$C$9))*12+MONTH(I268)-MONTH('Painel do cartão'!$C$9)+1-MAX(0,(YEAR(H268)-YEAR('Painel do cartão'!$C$9))*12+MONTH(H268)-MONTH('Painel do cartão'!$C$9))))</f>
        <v/>
      </c>
    </row>
    <row r="269" customFormat="false" ht="15" hidden="false" customHeight="false" outlineLevel="0" collapsed="false">
      <c r="B269" s="34"/>
      <c r="C269" s="35"/>
      <c r="D269" s="35"/>
      <c r="E269" s="36"/>
      <c r="F269" s="35"/>
      <c r="G269" s="22" t="str">
        <f aca="false">IF(OR(B269="",E269=""),"",E269/MAX(1,N(F269)))</f>
        <v/>
      </c>
      <c r="H269" s="21" t="str">
        <f aca="false">IF(B269="","",DATE(YEAR(B269),MONTH(B269)+IF(DAY(B269)&gt;='Painel do cartão'!$C$7,1,0),1))</f>
        <v/>
      </c>
      <c r="I269" s="21" t="str">
        <f aca="false">IF(H269="","",EDATE(H269,MAX(1,N(F269))-1))</f>
        <v/>
      </c>
      <c r="J269" s="22" t="str">
        <f aca="false">IF(H269="","",G269*MAX(0,(YEAR(I269)-YEAR('Painel do cartão'!$C$9))*12+MONTH(I269)-MONTH('Painel do cartão'!$C$9)+1-MAX(0,(YEAR(H269)-YEAR('Painel do cartão'!$C$9))*12+MONTH(H269)-MONTH('Painel do cartão'!$C$9))))</f>
        <v/>
      </c>
    </row>
    <row r="270" customFormat="false" ht="15" hidden="false" customHeight="false" outlineLevel="0" collapsed="false">
      <c r="B270" s="32"/>
      <c r="C270" s="25"/>
      <c r="D270" s="25"/>
      <c r="E270" s="33"/>
      <c r="F270" s="25"/>
      <c r="G270" s="22" t="str">
        <f aca="false">IF(OR(B270="",E270=""),"",E270/MAX(1,N(F270)))</f>
        <v/>
      </c>
      <c r="H270" s="21" t="str">
        <f aca="false">IF(B270="","",DATE(YEAR(B270),MONTH(B270)+IF(DAY(B270)&gt;='Painel do cartão'!$C$7,1,0),1))</f>
        <v/>
      </c>
      <c r="I270" s="21" t="str">
        <f aca="false">IF(H270="","",EDATE(H270,MAX(1,N(F270))-1))</f>
        <v/>
      </c>
      <c r="J270" s="22" t="str">
        <f aca="false">IF(H270="","",G270*MAX(0,(YEAR(I270)-YEAR('Painel do cartão'!$C$9))*12+MONTH(I270)-MONTH('Painel do cartão'!$C$9)+1-MAX(0,(YEAR(H270)-YEAR('Painel do cartão'!$C$9))*12+MONTH(H270)-MONTH('Painel do cartão'!$C$9))))</f>
        <v/>
      </c>
    </row>
    <row r="271" customFormat="false" ht="15" hidden="false" customHeight="false" outlineLevel="0" collapsed="false">
      <c r="B271" s="34"/>
      <c r="C271" s="35"/>
      <c r="D271" s="35"/>
      <c r="E271" s="36"/>
      <c r="F271" s="35"/>
      <c r="G271" s="22" t="str">
        <f aca="false">IF(OR(B271="",E271=""),"",E271/MAX(1,N(F271)))</f>
        <v/>
      </c>
      <c r="H271" s="21" t="str">
        <f aca="false">IF(B271="","",DATE(YEAR(B271),MONTH(B271)+IF(DAY(B271)&gt;='Painel do cartão'!$C$7,1,0),1))</f>
        <v/>
      </c>
      <c r="I271" s="21" t="str">
        <f aca="false">IF(H271="","",EDATE(H271,MAX(1,N(F271))-1))</f>
        <v/>
      </c>
      <c r="J271" s="22" t="str">
        <f aca="false">IF(H271="","",G271*MAX(0,(YEAR(I271)-YEAR('Painel do cartão'!$C$9))*12+MONTH(I271)-MONTH('Painel do cartão'!$C$9)+1-MAX(0,(YEAR(H271)-YEAR('Painel do cartão'!$C$9))*12+MONTH(H271)-MONTH('Painel do cartão'!$C$9))))</f>
        <v/>
      </c>
    </row>
    <row r="272" customFormat="false" ht="15" hidden="false" customHeight="false" outlineLevel="0" collapsed="false">
      <c r="B272" s="32"/>
      <c r="C272" s="25"/>
      <c r="D272" s="25"/>
      <c r="E272" s="33"/>
      <c r="F272" s="25"/>
      <c r="G272" s="22" t="str">
        <f aca="false">IF(OR(B272="",E272=""),"",E272/MAX(1,N(F272)))</f>
        <v/>
      </c>
      <c r="H272" s="21" t="str">
        <f aca="false">IF(B272="","",DATE(YEAR(B272),MONTH(B272)+IF(DAY(B272)&gt;='Painel do cartão'!$C$7,1,0),1))</f>
        <v/>
      </c>
      <c r="I272" s="21" t="str">
        <f aca="false">IF(H272="","",EDATE(H272,MAX(1,N(F272))-1))</f>
        <v/>
      </c>
      <c r="J272" s="22" t="str">
        <f aca="false">IF(H272="","",G272*MAX(0,(YEAR(I272)-YEAR('Painel do cartão'!$C$9))*12+MONTH(I272)-MONTH('Painel do cartão'!$C$9)+1-MAX(0,(YEAR(H272)-YEAR('Painel do cartão'!$C$9))*12+MONTH(H272)-MONTH('Painel do cartão'!$C$9))))</f>
        <v/>
      </c>
    </row>
    <row r="273" customFormat="false" ht="15" hidden="false" customHeight="false" outlineLevel="0" collapsed="false">
      <c r="B273" s="34"/>
      <c r="C273" s="35"/>
      <c r="D273" s="35"/>
      <c r="E273" s="36"/>
      <c r="F273" s="35"/>
      <c r="G273" s="22" t="str">
        <f aca="false">IF(OR(B273="",E273=""),"",E273/MAX(1,N(F273)))</f>
        <v/>
      </c>
      <c r="H273" s="21" t="str">
        <f aca="false">IF(B273="","",DATE(YEAR(B273),MONTH(B273)+IF(DAY(B273)&gt;='Painel do cartão'!$C$7,1,0),1))</f>
        <v/>
      </c>
      <c r="I273" s="21" t="str">
        <f aca="false">IF(H273="","",EDATE(H273,MAX(1,N(F273))-1))</f>
        <v/>
      </c>
      <c r="J273" s="22" t="str">
        <f aca="false">IF(H273="","",G273*MAX(0,(YEAR(I273)-YEAR('Painel do cartão'!$C$9))*12+MONTH(I273)-MONTH('Painel do cartão'!$C$9)+1-MAX(0,(YEAR(H273)-YEAR('Painel do cartão'!$C$9))*12+MONTH(H273)-MONTH('Painel do cartão'!$C$9))))</f>
        <v/>
      </c>
    </row>
    <row r="274" customFormat="false" ht="15" hidden="false" customHeight="false" outlineLevel="0" collapsed="false">
      <c r="B274" s="32"/>
      <c r="C274" s="25"/>
      <c r="D274" s="25"/>
      <c r="E274" s="33"/>
      <c r="F274" s="25"/>
      <c r="G274" s="22" t="str">
        <f aca="false">IF(OR(B274="",E274=""),"",E274/MAX(1,N(F274)))</f>
        <v/>
      </c>
      <c r="H274" s="21" t="str">
        <f aca="false">IF(B274="","",DATE(YEAR(B274),MONTH(B274)+IF(DAY(B274)&gt;='Painel do cartão'!$C$7,1,0),1))</f>
        <v/>
      </c>
      <c r="I274" s="21" t="str">
        <f aca="false">IF(H274="","",EDATE(H274,MAX(1,N(F274))-1))</f>
        <v/>
      </c>
      <c r="J274" s="22" t="str">
        <f aca="false">IF(H274="","",G274*MAX(0,(YEAR(I274)-YEAR('Painel do cartão'!$C$9))*12+MONTH(I274)-MONTH('Painel do cartão'!$C$9)+1-MAX(0,(YEAR(H274)-YEAR('Painel do cartão'!$C$9))*12+MONTH(H274)-MONTH('Painel do cartão'!$C$9))))</f>
        <v/>
      </c>
    </row>
    <row r="275" customFormat="false" ht="15" hidden="false" customHeight="false" outlineLevel="0" collapsed="false">
      <c r="B275" s="34"/>
      <c r="C275" s="35"/>
      <c r="D275" s="35"/>
      <c r="E275" s="36"/>
      <c r="F275" s="35"/>
      <c r="G275" s="22" t="str">
        <f aca="false">IF(OR(B275="",E275=""),"",E275/MAX(1,N(F275)))</f>
        <v/>
      </c>
      <c r="H275" s="21" t="str">
        <f aca="false">IF(B275="","",DATE(YEAR(B275),MONTH(B275)+IF(DAY(B275)&gt;='Painel do cartão'!$C$7,1,0),1))</f>
        <v/>
      </c>
      <c r="I275" s="21" t="str">
        <f aca="false">IF(H275="","",EDATE(H275,MAX(1,N(F275))-1))</f>
        <v/>
      </c>
      <c r="J275" s="22" t="str">
        <f aca="false">IF(H275="","",G275*MAX(0,(YEAR(I275)-YEAR('Painel do cartão'!$C$9))*12+MONTH(I275)-MONTH('Painel do cartão'!$C$9)+1-MAX(0,(YEAR(H275)-YEAR('Painel do cartão'!$C$9))*12+MONTH(H275)-MONTH('Painel do cartão'!$C$9))))</f>
        <v/>
      </c>
    </row>
    <row r="276" customFormat="false" ht="15" hidden="false" customHeight="false" outlineLevel="0" collapsed="false">
      <c r="B276" s="32"/>
      <c r="C276" s="25"/>
      <c r="D276" s="25"/>
      <c r="E276" s="33"/>
      <c r="F276" s="25"/>
      <c r="G276" s="22" t="str">
        <f aca="false">IF(OR(B276="",E276=""),"",E276/MAX(1,N(F276)))</f>
        <v/>
      </c>
      <c r="H276" s="21" t="str">
        <f aca="false">IF(B276="","",DATE(YEAR(B276),MONTH(B276)+IF(DAY(B276)&gt;='Painel do cartão'!$C$7,1,0),1))</f>
        <v/>
      </c>
      <c r="I276" s="21" t="str">
        <f aca="false">IF(H276="","",EDATE(H276,MAX(1,N(F276))-1))</f>
        <v/>
      </c>
      <c r="J276" s="22" t="str">
        <f aca="false">IF(H276="","",G276*MAX(0,(YEAR(I276)-YEAR('Painel do cartão'!$C$9))*12+MONTH(I276)-MONTH('Painel do cartão'!$C$9)+1-MAX(0,(YEAR(H276)-YEAR('Painel do cartão'!$C$9))*12+MONTH(H276)-MONTH('Painel do cartão'!$C$9))))</f>
        <v/>
      </c>
    </row>
    <row r="277" customFormat="false" ht="15" hidden="false" customHeight="false" outlineLevel="0" collapsed="false">
      <c r="B277" s="34"/>
      <c r="C277" s="35"/>
      <c r="D277" s="35"/>
      <c r="E277" s="36"/>
      <c r="F277" s="35"/>
      <c r="G277" s="22" t="str">
        <f aca="false">IF(OR(B277="",E277=""),"",E277/MAX(1,N(F277)))</f>
        <v/>
      </c>
      <c r="H277" s="21" t="str">
        <f aca="false">IF(B277="","",DATE(YEAR(B277),MONTH(B277)+IF(DAY(B277)&gt;='Painel do cartão'!$C$7,1,0),1))</f>
        <v/>
      </c>
      <c r="I277" s="21" t="str">
        <f aca="false">IF(H277="","",EDATE(H277,MAX(1,N(F277))-1))</f>
        <v/>
      </c>
      <c r="J277" s="22" t="str">
        <f aca="false">IF(H277="","",G277*MAX(0,(YEAR(I277)-YEAR('Painel do cartão'!$C$9))*12+MONTH(I277)-MONTH('Painel do cartão'!$C$9)+1-MAX(0,(YEAR(H277)-YEAR('Painel do cartão'!$C$9))*12+MONTH(H277)-MONTH('Painel do cartão'!$C$9))))</f>
        <v/>
      </c>
    </row>
    <row r="278" customFormat="false" ht="15" hidden="false" customHeight="false" outlineLevel="0" collapsed="false">
      <c r="B278" s="32"/>
      <c r="C278" s="25"/>
      <c r="D278" s="25"/>
      <c r="E278" s="33"/>
      <c r="F278" s="25"/>
      <c r="G278" s="22" t="str">
        <f aca="false">IF(OR(B278="",E278=""),"",E278/MAX(1,N(F278)))</f>
        <v/>
      </c>
      <c r="H278" s="21" t="str">
        <f aca="false">IF(B278="","",DATE(YEAR(B278),MONTH(B278)+IF(DAY(B278)&gt;='Painel do cartão'!$C$7,1,0),1))</f>
        <v/>
      </c>
      <c r="I278" s="21" t="str">
        <f aca="false">IF(H278="","",EDATE(H278,MAX(1,N(F278))-1))</f>
        <v/>
      </c>
      <c r="J278" s="22" t="str">
        <f aca="false">IF(H278="","",G278*MAX(0,(YEAR(I278)-YEAR('Painel do cartão'!$C$9))*12+MONTH(I278)-MONTH('Painel do cartão'!$C$9)+1-MAX(0,(YEAR(H278)-YEAR('Painel do cartão'!$C$9))*12+MONTH(H278)-MONTH('Painel do cartão'!$C$9))))</f>
        <v/>
      </c>
    </row>
    <row r="279" customFormat="false" ht="15" hidden="false" customHeight="false" outlineLevel="0" collapsed="false">
      <c r="B279" s="34"/>
      <c r="C279" s="35"/>
      <c r="D279" s="35"/>
      <c r="E279" s="36"/>
      <c r="F279" s="35"/>
      <c r="G279" s="22" t="str">
        <f aca="false">IF(OR(B279="",E279=""),"",E279/MAX(1,N(F279)))</f>
        <v/>
      </c>
      <c r="H279" s="21" t="str">
        <f aca="false">IF(B279="","",DATE(YEAR(B279),MONTH(B279)+IF(DAY(B279)&gt;='Painel do cartão'!$C$7,1,0),1))</f>
        <v/>
      </c>
      <c r="I279" s="21" t="str">
        <f aca="false">IF(H279="","",EDATE(H279,MAX(1,N(F279))-1))</f>
        <v/>
      </c>
      <c r="J279" s="22" t="str">
        <f aca="false">IF(H279="","",G279*MAX(0,(YEAR(I279)-YEAR('Painel do cartão'!$C$9))*12+MONTH(I279)-MONTH('Painel do cartão'!$C$9)+1-MAX(0,(YEAR(H279)-YEAR('Painel do cartão'!$C$9))*12+MONTH(H279)-MONTH('Painel do cartão'!$C$9))))</f>
        <v/>
      </c>
    </row>
    <row r="280" customFormat="false" ht="15" hidden="false" customHeight="false" outlineLevel="0" collapsed="false">
      <c r="B280" s="32"/>
      <c r="C280" s="25"/>
      <c r="D280" s="25"/>
      <c r="E280" s="33"/>
      <c r="F280" s="25"/>
      <c r="G280" s="22" t="str">
        <f aca="false">IF(OR(B280="",E280=""),"",E280/MAX(1,N(F280)))</f>
        <v/>
      </c>
      <c r="H280" s="21" t="str">
        <f aca="false">IF(B280="","",DATE(YEAR(B280),MONTH(B280)+IF(DAY(B280)&gt;='Painel do cartão'!$C$7,1,0),1))</f>
        <v/>
      </c>
      <c r="I280" s="21" t="str">
        <f aca="false">IF(H280="","",EDATE(H280,MAX(1,N(F280))-1))</f>
        <v/>
      </c>
      <c r="J280" s="22" t="str">
        <f aca="false">IF(H280="","",G280*MAX(0,(YEAR(I280)-YEAR('Painel do cartão'!$C$9))*12+MONTH(I280)-MONTH('Painel do cartão'!$C$9)+1-MAX(0,(YEAR(H280)-YEAR('Painel do cartão'!$C$9))*12+MONTH(H280)-MONTH('Painel do cartão'!$C$9))))</f>
        <v/>
      </c>
    </row>
    <row r="281" customFormat="false" ht="15" hidden="false" customHeight="false" outlineLevel="0" collapsed="false">
      <c r="B281" s="34"/>
      <c r="C281" s="35"/>
      <c r="D281" s="35"/>
      <c r="E281" s="36"/>
      <c r="F281" s="35"/>
      <c r="G281" s="22" t="str">
        <f aca="false">IF(OR(B281="",E281=""),"",E281/MAX(1,N(F281)))</f>
        <v/>
      </c>
      <c r="H281" s="21" t="str">
        <f aca="false">IF(B281="","",DATE(YEAR(B281),MONTH(B281)+IF(DAY(B281)&gt;='Painel do cartão'!$C$7,1,0),1))</f>
        <v/>
      </c>
      <c r="I281" s="21" t="str">
        <f aca="false">IF(H281="","",EDATE(H281,MAX(1,N(F281))-1))</f>
        <v/>
      </c>
      <c r="J281" s="22" t="str">
        <f aca="false">IF(H281="","",G281*MAX(0,(YEAR(I281)-YEAR('Painel do cartão'!$C$9))*12+MONTH(I281)-MONTH('Painel do cartão'!$C$9)+1-MAX(0,(YEAR(H281)-YEAR('Painel do cartão'!$C$9))*12+MONTH(H281)-MONTH('Painel do cartão'!$C$9))))</f>
        <v/>
      </c>
    </row>
    <row r="282" customFormat="false" ht="15" hidden="false" customHeight="false" outlineLevel="0" collapsed="false">
      <c r="B282" s="32"/>
      <c r="C282" s="25"/>
      <c r="D282" s="25"/>
      <c r="E282" s="33"/>
      <c r="F282" s="25"/>
      <c r="G282" s="22" t="str">
        <f aca="false">IF(OR(B282="",E282=""),"",E282/MAX(1,N(F282)))</f>
        <v/>
      </c>
      <c r="H282" s="21" t="str">
        <f aca="false">IF(B282="","",DATE(YEAR(B282),MONTH(B282)+IF(DAY(B282)&gt;='Painel do cartão'!$C$7,1,0),1))</f>
        <v/>
      </c>
      <c r="I282" s="21" t="str">
        <f aca="false">IF(H282="","",EDATE(H282,MAX(1,N(F282))-1))</f>
        <v/>
      </c>
      <c r="J282" s="22" t="str">
        <f aca="false">IF(H282="","",G282*MAX(0,(YEAR(I282)-YEAR('Painel do cartão'!$C$9))*12+MONTH(I282)-MONTH('Painel do cartão'!$C$9)+1-MAX(0,(YEAR(H282)-YEAR('Painel do cartão'!$C$9))*12+MONTH(H282)-MONTH('Painel do cartão'!$C$9))))</f>
        <v/>
      </c>
    </row>
    <row r="283" customFormat="false" ht="15" hidden="false" customHeight="false" outlineLevel="0" collapsed="false">
      <c r="B283" s="34"/>
      <c r="C283" s="35"/>
      <c r="D283" s="35"/>
      <c r="E283" s="36"/>
      <c r="F283" s="35"/>
      <c r="G283" s="22" t="str">
        <f aca="false">IF(OR(B283="",E283=""),"",E283/MAX(1,N(F283)))</f>
        <v/>
      </c>
      <c r="H283" s="21" t="str">
        <f aca="false">IF(B283="","",DATE(YEAR(B283),MONTH(B283)+IF(DAY(B283)&gt;='Painel do cartão'!$C$7,1,0),1))</f>
        <v/>
      </c>
      <c r="I283" s="21" t="str">
        <f aca="false">IF(H283="","",EDATE(H283,MAX(1,N(F283))-1))</f>
        <v/>
      </c>
      <c r="J283" s="22" t="str">
        <f aca="false">IF(H283="","",G283*MAX(0,(YEAR(I283)-YEAR('Painel do cartão'!$C$9))*12+MONTH(I283)-MONTH('Painel do cartão'!$C$9)+1-MAX(0,(YEAR(H283)-YEAR('Painel do cartão'!$C$9))*12+MONTH(H283)-MONTH('Painel do cartão'!$C$9))))</f>
        <v/>
      </c>
    </row>
    <row r="284" customFormat="false" ht="15" hidden="false" customHeight="false" outlineLevel="0" collapsed="false">
      <c r="B284" s="32"/>
      <c r="C284" s="25"/>
      <c r="D284" s="25"/>
      <c r="E284" s="33"/>
      <c r="F284" s="25"/>
      <c r="G284" s="22" t="str">
        <f aca="false">IF(OR(B284="",E284=""),"",E284/MAX(1,N(F284)))</f>
        <v/>
      </c>
      <c r="H284" s="21" t="str">
        <f aca="false">IF(B284="","",DATE(YEAR(B284),MONTH(B284)+IF(DAY(B284)&gt;='Painel do cartão'!$C$7,1,0),1))</f>
        <v/>
      </c>
      <c r="I284" s="21" t="str">
        <f aca="false">IF(H284="","",EDATE(H284,MAX(1,N(F284))-1))</f>
        <v/>
      </c>
      <c r="J284" s="22" t="str">
        <f aca="false">IF(H284="","",G284*MAX(0,(YEAR(I284)-YEAR('Painel do cartão'!$C$9))*12+MONTH(I284)-MONTH('Painel do cartão'!$C$9)+1-MAX(0,(YEAR(H284)-YEAR('Painel do cartão'!$C$9))*12+MONTH(H284)-MONTH('Painel do cartão'!$C$9))))</f>
        <v/>
      </c>
    </row>
    <row r="285" customFormat="false" ht="15" hidden="false" customHeight="false" outlineLevel="0" collapsed="false">
      <c r="B285" s="34"/>
      <c r="C285" s="35"/>
      <c r="D285" s="35"/>
      <c r="E285" s="36"/>
      <c r="F285" s="35"/>
      <c r="G285" s="22" t="str">
        <f aca="false">IF(OR(B285="",E285=""),"",E285/MAX(1,N(F285)))</f>
        <v/>
      </c>
      <c r="H285" s="21" t="str">
        <f aca="false">IF(B285="","",DATE(YEAR(B285),MONTH(B285)+IF(DAY(B285)&gt;='Painel do cartão'!$C$7,1,0),1))</f>
        <v/>
      </c>
      <c r="I285" s="21" t="str">
        <f aca="false">IF(H285="","",EDATE(H285,MAX(1,N(F285))-1))</f>
        <v/>
      </c>
      <c r="J285" s="22" t="str">
        <f aca="false">IF(H285="","",G285*MAX(0,(YEAR(I285)-YEAR('Painel do cartão'!$C$9))*12+MONTH(I285)-MONTH('Painel do cartão'!$C$9)+1-MAX(0,(YEAR(H285)-YEAR('Painel do cartão'!$C$9))*12+MONTH(H285)-MONTH('Painel do cartão'!$C$9))))</f>
        <v/>
      </c>
    </row>
    <row r="286" customFormat="false" ht="15" hidden="false" customHeight="false" outlineLevel="0" collapsed="false">
      <c r="B286" s="32"/>
      <c r="C286" s="25"/>
      <c r="D286" s="25"/>
      <c r="E286" s="33"/>
      <c r="F286" s="25"/>
      <c r="G286" s="22" t="str">
        <f aca="false">IF(OR(B286="",E286=""),"",E286/MAX(1,N(F286)))</f>
        <v/>
      </c>
      <c r="H286" s="21" t="str">
        <f aca="false">IF(B286="","",DATE(YEAR(B286),MONTH(B286)+IF(DAY(B286)&gt;='Painel do cartão'!$C$7,1,0),1))</f>
        <v/>
      </c>
      <c r="I286" s="21" t="str">
        <f aca="false">IF(H286="","",EDATE(H286,MAX(1,N(F286))-1))</f>
        <v/>
      </c>
      <c r="J286" s="22" t="str">
        <f aca="false">IF(H286="","",G286*MAX(0,(YEAR(I286)-YEAR('Painel do cartão'!$C$9))*12+MONTH(I286)-MONTH('Painel do cartão'!$C$9)+1-MAX(0,(YEAR(H286)-YEAR('Painel do cartão'!$C$9))*12+MONTH(H286)-MONTH('Painel do cartão'!$C$9))))</f>
        <v/>
      </c>
    </row>
    <row r="287" customFormat="false" ht="15" hidden="false" customHeight="false" outlineLevel="0" collapsed="false">
      <c r="B287" s="34"/>
      <c r="C287" s="35"/>
      <c r="D287" s="35"/>
      <c r="E287" s="36"/>
      <c r="F287" s="35"/>
      <c r="G287" s="22" t="str">
        <f aca="false">IF(OR(B287="",E287=""),"",E287/MAX(1,N(F287)))</f>
        <v/>
      </c>
      <c r="H287" s="21" t="str">
        <f aca="false">IF(B287="","",DATE(YEAR(B287),MONTH(B287)+IF(DAY(B287)&gt;='Painel do cartão'!$C$7,1,0),1))</f>
        <v/>
      </c>
      <c r="I287" s="21" t="str">
        <f aca="false">IF(H287="","",EDATE(H287,MAX(1,N(F287))-1))</f>
        <v/>
      </c>
      <c r="J287" s="22" t="str">
        <f aca="false">IF(H287="","",G287*MAX(0,(YEAR(I287)-YEAR('Painel do cartão'!$C$9))*12+MONTH(I287)-MONTH('Painel do cartão'!$C$9)+1-MAX(0,(YEAR(H287)-YEAR('Painel do cartão'!$C$9))*12+MONTH(H287)-MONTH('Painel do cartão'!$C$9))))</f>
        <v/>
      </c>
    </row>
    <row r="288" customFormat="false" ht="15" hidden="false" customHeight="false" outlineLevel="0" collapsed="false">
      <c r="B288" s="32"/>
      <c r="C288" s="25"/>
      <c r="D288" s="25"/>
      <c r="E288" s="33"/>
      <c r="F288" s="25"/>
      <c r="G288" s="22" t="str">
        <f aca="false">IF(OR(B288="",E288=""),"",E288/MAX(1,N(F288)))</f>
        <v/>
      </c>
      <c r="H288" s="21" t="str">
        <f aca="false">IF(B288="","",DATE(YEAR(B288),MONTH(B288)+IF(DAY(B288)&gt;='Painel do cartão'!$C$7,1,0),1))</f>
        <v/>
      </c>
      <c r="I288" s="21" t="str">
        <f aca="false">IF(H288="","",EDATE(H288,MAX(1,N(F288))-1))</f>
        <v/>
      </c>
      <c r="J288" s="22" t="str">
        <f aca="false">IF(H288="","",G288*MAX(0,(YEAR(I288)-YEAR('Painel do cartão'!$C$9))*12+MONTH(I288)-MONTH('Painel do cartão'!$C$9)+1-MAX(0,(YEAR(H288)-YEAR('Painel do cartão'!$C$9))*12+MONTH(H288)-MONTH('Painel do cartão'!$C$9))))</f>
        <v/>
      </c>
    </row>
    <row r="289" customFormat="false" ht="15" hidden="false" customHeight="false" outlineLevel="0" collapsed="false">
      <c r="B289" s="34"/>
      <c r="C289" s="35"/>
      <c r="D289" s="35"/>
      <c r="E289" s="36"/>
      <c r="F289" s="35"/>
      <c r="G289" s="22" t="str">
        <f aca="false">IF(OR(B289="",E289=""),"",E289/MAX(1,N(F289)))</f>
        <v/>
      </c>
      <c r="H289" s="21" t="str">
        <f aca="false">IF(B289="","",DATE(YEAR(B289),MONTH(B289)+IF(DAY(B289)&gt;='Painel do cartão'!$C$7,1,0),1))</f>
        <v/>
      </c>
      <c r="I289" s="21" t="str">
        <f aca="false">IF(H289="","",EDATE(H289,MAX(1,N(F289))-1))</f>
        <v/>
      </c>
      <c r="J289" s="22" t="str">
        <f aca="false">IF(H289="","",G289*MAX(0,(YEAR(I289)-YEAR('Painel do cartão'!$C$9))*12+MONTH(I289)-MONTH('Painel do cartão'!$C$9)+1-MAX(0,(YEAR(H289)-YEAR('Painel do cartão'!$C$9))*12+MONTH(H289)-MONTH('Painel do cartão'!$C$9))))</f>
        <v/>
      </c>
    </row>
    <row r="290" customFormat="false" ht="15" hidden="false" customHeight="false" outlineLevel="0" collapsed="false">
      <c r="B290" s="32"/>
      <c r="C290" s="25"/>
      <c r="D290" s="25"/>
      <c r="E290" s="33"/>
      <c r="F290" s="25"/>
      <c r="G290" s="22" t="str">
        <f aca="false">IF(OR(B290="",E290=""),"",E290/MAX(1,N(F290)))</f>
        <v/>
      </c>
      <c r="H290" s="21" t="str">
        <f aca="false">IF(B290="","",DATE(YEAR(B290),MONTH(B290)+IF(DAY(B290)&gt;='Painel do cartão'!$C$7,1,0),1))</f>
        <v/>
      </c>
      <c r="I290" s="21" t="str">
        <f aca="false">IF(H290="","",EDATE(H290,MAX(1,N(F290))-1))</f>
        <v/>
      </c>
      <c r="J290" s="22" t="str">
        <f aca="false">IF(H290="","",G290*MAX(0,(YEAR(I290)-YEAR('Painel do cartão'!$C$9))*12+MONTH(I290)-MONTH('Painel do cartão'!$C$9)+1-MAX(0,(YEAR(H290)-YEAR('Painel do cartão'!$C$9))*12+MONTH(H290)-MONTH('Painel do cartão'!$C$9))))</f>
        <v/>
      </c>
    </row>
    <row r="291" customFormat="false" ht="15" hidden="false" customHeight="false" outlineLevel="0" collapsed="false">
      <c r="B291" s="34"/>
      <c r="C291" s="35"/>
      <c r="D291" s="35"/>
      <c r="E291" s="36"/>
      <c r="F291" s="35"/>
      <c r="G291" s="22" t="str">
        <f aca="false">IF(OR(B291="",E291=""),"",E291/MAX(1,N(F291)))</f>
        <v/>
      </c>
      <c r="H291" s="21" t="str">
        <f aca="false">IF(B291="","",DATE(YEAR(B291),MONTH(B291)+IF(DAY(B291)&gt;='Painel do cartão'!$C$7,1,0),1))</f>
        <v/>
      </c>
      <c r="I291" s="21" t="str">
        <f aca="false">IF(H291="","",EDATE(H291,MAX(1,N(F291))-1))</f>
        <v/>
      </c>
      <c r="J291" s="22" t="str">
        <f aca="false">IF(H291="","",G291*MAX(0,(YEAR(I291)-YEAR('Painel do cartão'!$C$9))*12+MONTH(I291)-MONTH('Painel do cartão'!$C$9)+1-MAX(0,(YEAR(H291)-YEAR('Painel do cartão'!$C$9))*12+MONTH(H291)-MONTH('Painel do cartão'!$C$9))))</f>
        <v/>
      </c>
    </row>
    <row r="292" customFormat="false" ht="15" hidden="false" customHeight="false" outlineLevel="0" collapsed="false">
      <c r="B292" s="32"/>
      <c r="C292" s="25"/>
      <c r="D292" s="25"/>
      <c r="E292" s="33"/>
      <c r="F292" s="25"/>
      <c r="G292" s="22" t="str">
        <f aca="false">IF(OR(B292="",E292=""),"",E292/MAX(1,N(F292)))</f>
        <v/>
      </c>
      <c r="H292" s="21" t="str">
        <f aca="false">IF(B292="","",DATE(YEAR(B292),MONTH(B292)+IF(DAY(B292)&gt;='Painel do cartão'!$C$7,1,0),1))</f>
        <v/>
      </c>
      <c r="I292" s="21" t="str">
        <f aca="false">IF(H292="","",EDATE(H292,MAX(1,N(F292))-1))</f>
        <v/>
      </c>
      <c r="J292" s="22" t="str">
        <f aca="false">IF(H292="","",G292*MAX(0,(YEAR(I292)-YEAR('Painel do cartão'!$C$9))*12+MONTH(I292)-MONTH('Painel do cartão'!$C$9)+1-MAX(0,(YEAR(H292)-YEAR('Painel do cartão'!$C$9))*12+MONTH(H292)-MONTH('Painel do cartão'!$C$9))))</f>
        <v/>
      </c>
    </row>
    <row r="293" customFormat="false" ht="15" hidden="false" customHeight="false" outlineLevel="0" collapsed="false">
      <c r="B293" s="34"/>
      <c r="C293" s="35"/>
      <c r="D293" s="35"/>
      <c r="E293" s="36"/>
      <c r="F293" s="35"/>
      <c r="G293" s="22" t="str">
        <f aca="false">IF(OR(B293="",E293=""),"",E293/MAX(1,N(F293)))</f>
        <v/>
      </c>
      <c r="H293" s="21" t="str">
        <f aca="false">IF(B293="","",DATE(YEAR(B293),MONTH(B293)+IF(DAY(B293)&gt;='Painel do cartão'!$C$7,1,0),1))</f>
        <v/>
      </c>
      <c r="I293" s="21" t="str">
        <f aca="false">IF(H293="","",EDATE(H293,MAX(1,N(F293))-1))</f>
        <v/>
      </c>
      <c r="J293" s="22" t="str">
        <f aca="false">IF(H293="","",G293*MAX(0,(YEAR(I293)-YEAR('Painel do cartão'!$C$9))*12+MONTH(I293)-MONTH('Painel do cartão'!$C$9)+1-MAX(0,(YEAR(H293)-YEAR('Painel do cartão'!$C$9))*12+MONTH(H293)-MONTH('Painel do cartão'!$C$9))))</f>
        <v/>
      </c>
    </row>
    <row r="294" customFormat="false" ht="15" hidden="false" customHeight="false" outlineLevel="0" collapsed="false">
      <c r="B294" s="32"/>
      <c r="C294" s="25"/>
      <c r="D294" s="25"/>
      <c r="E294" s="33"/>
      <c r="F294" s="25"/>
      <c r="G294" s="22" t="str">
        <f aca="false">IF(OR(B294="",E294=""),"",E294/MAX(1,N(F294)))</f>
        <v/>
      </c>
      <c r="H294" s="21" t="str">
        <f aca="false">IF(B294="","",DATE(YEAR(B294),MONTH(B294)+IF(DAY(B294)&gt;='Painel do cartão'!$C$7,1,0),1))</f>
        <v/>
      </c>
      <c r="I294" s="21" t="str">
        <f aca="false">IF(H294="","",EDATE(H294,MAX(1,N(F294))-1))</f>
        <v/>
      </c>
      <c r="J294" s="22" t="str">
        <f aca="false">IF(H294="","",G294*MAX(0,(YEAR(I294)-YEAR('Painel do cartão'!$C$9))*12+MONTH(I294)-MONTH('Painel do cartão'!$C$9)+1-MAX(0,(YEAR(H294)-YEAR('Painel do cartão'!$C$9))*12+MONTH(H294)-MONTH('Painel do cartão'!$C$9))))</f>
        <v/>
      </c>
    </row>
    <row r="295" customFormat="false" ht="15" hidden="false" customHeight="false" outlineLevel="0" collapsed="false">
      <c r="B295" s="34"/>
      <c r="C295" s="35"/>
      <c r="D295" s="35"/>
      <c r="E295" s="36"/>
      <c r="F295" s="35"/>
      <c r="G295" s="22" t="str">
        <f aca="false">IF(OR(B295="",E295=""),"",E295/MAX(1,N(F295)))</f>
        <v/>
      </c>
      <c r="H295" s="21" t="str">
        <f aca="false">IF(B295="","",DATE(YEAR(B295),MONTH(B295)+IF(DAY(B295)&gt;='Painel do cartão'!$C$7,1,0),1))</f>
        <v/>
      </c>
      <c r="I295" s="21" t="str">
        <f aca="false">IF(H295="","",EDATE(H295,MAX(1,N(F295))-1))</f>
        <v/>
      </c>
      <c r="J295" s="22" t="str">
        <f aca="false">IF(H295="","",G295*MAX(0,(YEAR(I295)-YEAR('Painel do cartão'!$C$9))*12+MONTH(I295)-MONTH('Painel do cartão'!$C$9)+1-MAX(0,(YEAR(H295)-YEAR('Painel do cartão'!$C$9))*12+MONTH(H295)-MONTH('Painel do cartão'!$C$9))))</f>
        <v/>
      </c>
    </row>
    <row r="296" customFormat="false" ht="15" hidden="false" customHeight="false" outlineLevel="0" collapsed="false">
      <c r="B296" s="32"/>
      <c r="C296" s="25"/>
      <c r="D296" s="25"/>
      <c r="E296" s="33"/>
      <c r="F296" s="25"/>
      <c r="G296" s="22" t="str">
        <f aca="false">IF(OR(B296="",E296=""),"",E296/MAX(1,N(F296)))</f>
        <v/>
      </c>
      <c r="H296" s="21" t="str">
        <f aca="false">IF(B296="","",DATE(YEAR(B296),MONTH(B296)+IF(DAY(B296)&gt;='Painel do cartão'!$C$7,1,0),1))</f>
        <v/>
      </c>
      <c r="I296" s="21" t="str">
        <f aca="false">IF(H296="","",EDATE(H296,MAX(1,N(F296))-1))</f>
        <v/>
      </c>
      <c r="J296" s="22" t="str">
        <f aca="false">IF(H296="","",G296*MAX(0,(YEAR(I296)-YEAR('Painel do cartão'!$C$9))*12+MONTH(I296)-MONTH('Painel do cartão'!$C$9)+1-MAX(0,(YEAR(H296)-YEAR('Painel do cartão'!$C$9))*12+MONTH(H296)-MONTH('Painel do cartão'!$C$9))))</f>
        <v/>
      </c>
    </row>
    <row r="297" customFormat="false" ht="15" hidden="false" customHeight="false" outlineLevel="0" collapsed="false">
      <c r="B297" s="34"/>
      <c r="C297" s="35"/>
      <c r="D297" s="35"/>
      <c r="E297" s="36"/>
      <c r="F297" s="35"/>
      <c r="G297" s="22" t="str">
        <f aca="false">IF(OR(B297="",E297=""),"",E297/MAX(1,N(F297)))</f>
        <v/>
      </c>
      <c r="H297" s="21" t="str">
        <f aca="false">IF(B297="","",DATE(YEAR(B297),MONTH(B297)+IF(DAY(B297)&gt;='Painel do cartão'!$C$7,1,0),1))</f>
        <v/>
      </c>
      <c r="I297" s="21" t="str">
        <f aca="false">IF(H297="","",EDATE(H297,MAX(1,N(F297))-1))</f>
        <v/>
      </c>
      <c r="J297" s="22" t="str">
        <f aca="false">IF(H297="","",G297*MAX(0,(YEAR(I297)-YEAR('Painel do cartão'!$C$9))*12+MONTH(I297)-MONTH('Painel do cartão'!$C$9)+1-MAX(0,(YEAR(H297)-YEAR('Painel do cartão'!$C$9))*12+MONTH(H297)-MONTH('Painel do cartão'!$C$9))))</f>
        <v/>
      </c>
    </row>
    <row r="298" customFormat="false" ht="15" hidden="false" customHeight="false" outlineLevel="0" collapsed="false">
      <c r="B298" s="32"/>
      <c r="C298" s="25"/>
      <c r="D298" s="25"/>
      <c r="E298" s="33"/>
      <c r="F298" s="25"/>
      <c r="G298" s="22" t="str">
        <f aca="false">IF(OR(B298="",E298=""),"",E298/MAX(1,N(F298)))</f>
        <v/>
      </c>
      <c r="H298" s="21" t="str">
        <f aca="false">IF(B298="","",DATE(YEAR(B298),MONTH(B298)+IF(DAY(B298)&gt;='Painel do cartão'!$C$7,1,0),1))</f>
        <v/>
      </c>
      <c r="I298" s="21" t="str">
        <f aca="false">IF(H298="","",EDATE(H298,MAX(1,N(F298))-1))</f>
        <v/>
      </c>
      <c r="J298" s="22" t="str">
        <f aca="false">IF(H298="","",G298*MAX(0,(YEAR(I298)-YEAR('Painel do cartão'!$C$9))*12+MONTH(I298)-MONTH('Painel do cartão'!$C$9)+1-MAX(0,(YEAR(H298)-YEAR('Painel do cartão'!$C$9))*12+MONTH(H298)-MONTH('Painel do cartão'!$C$9))))</f>
        <v/>
      </c>
    </row>
    <row r="299" customFormat="false" ht="15" hidden="false" customHeight="false" outlineLevel="0" collapsed="false">
      <c r="B299" s="34"/>
      <c r="C299" s="35"/>
      <c r="D299" s="35"/>
      <c r="E299" s="36"/>
      <c r="F299" s="35"/>
      <c r="G299" s="22" t="str">
        <f aca="false">IF(OR(B299="",E299=""),"",E299/MAX(1,N(F299)))</f>
        <v/>
      </c>
      <c r="H299" s="21" t="str">
        <f aca="false">IF(B299="","",DATE(YEAR(B299),MONTH(B299)+IF(DAY(B299)&gt;='Painel do cartão'!$C$7,1,0),1))</f>
        <v/>
      </c>
      <c r="I299" s="21" t="str">
        <f aca="false">IF(H299="","",EDATE(H299,MAX(1,N(F299))-1))</f>
        <v/>
      </c>
      <c r="J299" s="22" t="str">
        <f aca="false">IF(H299="","",G299*MAX(0,(YEAR(I299)-YEAR('Painel do cartão'!$C$9))*12+MONTH(I299)-MONTH('Painel do cartão'!$C$9)+1-MAX(0,(YEAR(H299)-YEAR('Painel do cartão'!$C$9))*12+MONTH(H299)-MONTH('Painel do cartão'!$C$9))))</f>
        <v/>
      </c>
    </row>
    <row r="300" customFormat="false" ht="15" hidden="false" customHeight="false" outlineLevel="0" collapsed="false">
      <c r="B300" s="32"/>
      <c r="C300" s="25"/>
      <c r="D300" s="25"/>
      <c r="E300" s="33"/>
      <c r="F300" s="25"/>
      <c r="G300" s="22" t="str">
        <f aca="false">IF(OR(B300="",E300=""),"",E300/MAX(1,N(F300)))</f>
        <v/>
      </c>
      <c r="H300" s="21" t="str">
        <f aca="false">IF(B300="","",DATE(YEAR(B300),MONTH(B300)+IF(DAY(B300)&gt;='Painel do cartão'!$C$7,1,0),1))</f>
        <v/>
      </c>
      <c r="I300" s="21" t="str">
        <f aca="false">IF(H300="","",EDATE(H300,MAX(1,N(F300))-1))</f>
        <v/>
      </c>
      <c r="J300" s="22" t="str">
        <f aca="false">IF(H300="","",G300*MAX(0,(YEAR(I300)-YEAR('Painel do cartão'!$C$9))*12+MONTH(I300)-MONTH('Painel do cartão'!$C$9)+1-MAX(0,(YEAR(H300)-YEAR('Painel do cartão'!$C$9))*12+MONTH(H300)-MONTH('Painel do cartão'!$C$9))))</f>
        <v/>
      </c>
    </row>
    <row r="301" customFormat="false" ht="15" hidden="false" customHeight="false" outlineLevel="0" collapsed="false">
      <c r="B301" s="34"/>
      <c r="C301" s="35"/>
      <c r="D301" s="35"/>
      <c r="E301" s="36"/>
      <c r="F301" s="35"/>
      <c r="G301" s="22" t="str">
        <f aca="false">IF(OR(B301="",E301=""),"",E301/MAX(1,N(F301)))</f>
        <v/>
      </c>
      <c r="H301" s="21" t="str">
        <f aca="false">IF(B301="","",DATE(YEAR(B301),MONTH(B301)+IF(DAY(B301)&gt;='Painel do cartão'!$C$7,1,0),1))</f>
        <v/>
      </c>
      <c r="I301" s="21" t="str">
        <f aca="false">IF(H301="","",EDATE(H301,MAX(1,N(F301))-1))</f>
        <v/>
      </c>
      <c r="J301" s="22" t="str">
        <f aca="false">IF(H301="","",G301*MAX(0,(YEAR(I301)-YEAR('Painel do cartão'!$C$9))*12+MONTH(I301)-MONTH('Painel do cartão'!$C$9)+1-MAX(0,(YEAR(H301)-YEAR('Painel do cartão'!$C$9))*12+MONTH(H301)-MONTH('Painel do cartão'!$C$9))))</f>
        <v/>
      </c>
    </row>
    <row r="302" customFormat="false" ht="15" hidden="false" customHeight="false" outlineLevel="0" collapsed="false">
      <c r="B302" s="32"/>
      <c r="C302" s="25"/>
      <c r="D302" s="25"/>
      <c r="E302" s="33"/>
      <c r="F302" s="25"/>
      <c r="G302" s="22" t="str">
        <f aca="false">IF(OR(B302="",E302=""),"",E302/MAX(1,N(F302)))</f>
        <v/>
      </c>
      <c r="H302" s="21" t="str">
        <f aca="false">IF(B302="","",DATE(YEAR(B302),MONTH(B302)+IF(DAY(B302)&gt;='Painel do cartão'!$C$7,1,0),1))</f>
        <v/>
      </c>
      <c r="I302" s="21" t="str">
        <f aca="false">IF(H302="","",EDATE(H302,MAX(1,N(F302))-1))</f>
        <v/>
      </c>
      <c r="J302" s="22" t="str">
        <f aca="false">IF(H302="","",G302*MAX(0,(YEAR(I302)-YEAR('Painel do cartão'!$C$9))*12+MONTH(I302)-MONTH('Painel do cartão'!$C$9)+1-MAX(0,(YEAR(H302)-YEAR('Painel do cartão'!$C$9))*12+MONTH(H302)-MONTH('Painel do cartão'!$C$9))))</f>
        <v/>
      </c>
    </row>
    <row r="303" customFormat="false" ht="15" hidden="false" customHeight="false" outlineLevel="0" collapsed="false">
      <c r="B303" s="34"/>
      <c r="C303" s="35"/>
      <c r="D303" s="35"/>
      <c r="E303" s="36"/>
      <c r="F303" s="35"/>
      <c r="G303" s="22" t="str">
        <f aca="false">IF(OR(B303="",E303=""),"",E303/MAX(1,N(F303)))</f>
        <v/>
      </c>
      <c r="H303" s="21" t="str">
        <f aca="false">IF(B303="","",DATE(YEAR(B303),MONTH(B303)+IF(DAY(B303)&gt;='Painel do cartão'!$C$7,1,0),1))</f>
        <v/>
      </c>
      <c r="I303" s="21" t="str">
        <f aca="false">IF(H303="","",EDATE(H303,MAX(1,N(F303))-1))</f>
        <v/>
      </c>
      <c r="J303" s="22" t="str">
        <f aca="false">IF(H303="","",G303*MAX(0,(YEAR(I303)-YEAR('Painel do cartão'!$C$9))*12+MONTH(I303)-MONTH('Painel do cartão'!$C$9)+1-MAX(0,(YEAR(H303)-YEAR('Painel do cartão'!$C$9))*12+MONTH(H303)-MONTH('Painel do cartão'!$C$9))))</f>
        <v/>
      </c>
    </row>
    <row r="304" customFormat="false" ht="15" hidden="false" customHeight="false" outlineLevel="0" collapsed="false">
      <c r="B304" s="32"/>
      <c r="C304" s="25"/>
      <c r="D304" s="25"/>
      <c r="E304" s="33"/>
      <c r="F304" s="25"/>
      <c r="G304" s="22" t="str">
        <f aca="false">IF(OR(B304="",E304=""),"",E304/MAX(1,N(F304)))</f>
        <v/>
      </c>
      <c r="H304" s="21" t="str">
        <f aca="false">IF(B304="","",DATE(YEAR(B304),MONTH(B304)+IF(DAY(B304)&gt;='Painel do cartão'!$C$7,1,0),1))</f>
        <v/>
      </c>
      <c r="I304" s="21" t="str">
        <f aca="false">IF(H304="","",EDATE(H304,MAX(1,N(F304))-1))</f>
        <v/>
      </c>
      <c r="J304" s="22" t="str">
        <f aca="false">IF(H304="","",G304*MAX(0,(YEAR(I304)-YEAR('Painel do cartão'!$C$9))*12+MONTH(I304)-MONTH('Painel do cartão'!$C$9)+1-MAX(0,(YEAR(H304)-YEAR('Painel do cartão'!$C$9))*12+MONTH(H304)-MONTH('Painel do cartão'!$C$9))))</f>
        <v/>
      </c>
    </row>
    <row r="305" customFormat="false" ht="15" hidden="false" customHeight="false" outlineLevel="0" collapsed="false">
      <c r="B305" s="34"/>
      <c r="C305" s="35"/>
      <c r="D305" s="35"/>
      <c r="E305" s="36"/>
      <c r="F305" s="35"/>
      <c r="G305" s="22" t="str">
        <f aca="false">IF(OR(B305="",E305=""),"",E305/MAX(1,N(F305)))</f>
        <v/>
      </c>
      <c r="H305" s="21" t="str">
        <f aca="false">IF(B305="","",DATE(YEAR(B305),MONTH(B305)+IF(DAY(B305)&gt;='Painel do cartão'!$C$7,1,0),1))</f>
        <v/>
      </c>
      <c r="I305" s="21" t="str">
        <f aca="false">IF(H305="","",EDATE(H305,MAX(1,N(F305))-1))</f>
        <v/>
      </c>
      <c r="J305" s="22" t="str">
        <f aca="false">IF(H305="","",G305*MAX(0,(YEAR(I305)-YEAR('Painel do cartão'!$C$9))*12+MONTH(I305)-MONTH('Painel do cartão'!$C$9)+1-MAX(0,(YEAR(H305)-YEAR('Painel do cartão'!$C$9))*12+MONTH(H305)-MONTH('Painel do cartão'!$C$9))))</f>
        <v/>
      </c>
    </row>
  </sheetData>
  <mergeCells count="2">
    <mergeCell ref="B2:J2"/>
    <mergeCell ref="B3:J3"/>
  </mergeCells>
  <dataValidations count="2">
    <dataValidation allowBlank="true" error="Escolha um item da lista." errorStyle="stop" errorTitle="Valor inválido" operator="between" showDropDown="false" showErrorMessage="false" showInputMessage="false" sqref="D6:D305" type="list">
      <formula1>'Painel do cartão'!$H$14:$H$24</formula1>
      <formula2>0</formula2>
    </dataValidation>
    <dataValidation allowBlank="true" error="Escolha um item da lista." errorStyle="stop" errorTitle="Valor inválido" operator="between" showDropDown="false" showErrorMessage="false" showInputMessage="false" sqref="F6:F305" type="list">
      <formula1>"1,2,3,4,5,6,7,8,9,10,11,12,18,24"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53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8" t="s">
        <v>54</v>
      </c>
    </row>
    <row r="6" customFormat="false" ht="30" hidden="false" customHeight="true" outlineLevel="0" collapsed="false">
      <c r="B6" s="37" t="n">
        <v>1</v>
      </c>
      <c r="C6" s="38" t="s">
        <v>55</v>
      </c>
    </row>
    <row r="7" customFormat="false" ht="30" hidden="false" customHeight="true" outlineLevel="0" collapsed="false">
      <c r="B7" s="37" t="n">
        <v>2</v>
      </c>
      <c r="C7" s="38" t="s">
        <v>56</v>
      </c>
    </row>
    <row r="8" customFormat="false" ht="19.5" hidden="false" customHeight="true" outlineLevel="0" collapsed="false">
      <c r="B8" s="37" t="n">
        <v>3</v>
      </c>
      <c r="C8" s="38" t="s">
        <v>57</v>
      </c>
    </row>
    <row r="9" customFormat="false" ht="30" hidden="false" customHeight="true" outlineLevel="0" collapsed="false">
      <c r="B9" s="37" t="n">
        <v>4</v>
      </c>
      <c r="C9" s="38" t="s">
        <v>58</v>
      </c>
    </row>
    <row r="10" customFormat="false" ht="19.5" hidden="false" customHeight="true" outlineLevel="0" collapsed="false">
      <c r="B10" s="37" t="n">
        <v>5</v>
      </c>
      <c r="C10" s="38" t="s">
        <v>59</v>
      </c>
    </row>
    <row r="12" customFormat="false" ht="15" hidden="false" customHeight="false" outlineLevel="0" collapsed="false">
      <c r="B12" s="18" t="s">
        <v>60</v>
      </c>
    </row>
    <row r="13" customFormat="false" ht="15" hidden="false" customHeight="false" outlineLevel="0" collapsed="false">
      <c r="B13" s="39"/>
      <c r="C13" s="40" t="s">
        <v>61</v>
      </c>
    </row>
    <row r="14" customFormat="false" ht="15" hidden="false" customHeight="false" outlineLevel="0" collapsed="false">
      <c r="B14" s="41"/>
      <c r="C14" s="40" t="s">
        <v>62</v>
      </c>
    </row>
    <row r="16" customFormat="false" ht="15" hidden="false" customHeight="false" outlineLevel="0" collapsed="false">
      <c r="B16" s="18" t="s">
        <v>63</v>
      </c>
    </row>
    <row r="17" customFormat="false" ht="19.5" hidden="false" customHeight="true" outlineLevel="0" collapsed="false">
      <c r="B17" s="42" t="s">
        <v>64</v>
      </c>
      <c r="C17" s="38" t="s">
        <v>65</v>
      </c>
    </row>
    <row r="18" customFormat="false" ht="19.5" hidden="false" customHeight="true" outlineLevel="0" collapsed="false">
      <c r="B18" s="42" t="s">
        <v>64</v>
      </c>
      <c r="C18" s="38" t="s">
        <v>66</v>
      </c>
    </row>
    <row r="19" customFormat="false" ht="19.5" hidden="false" customHeight="true" outlineLevel="0" collapsed="false">
      <c r="B19" s="42" t="s">
        <v>64</v>
      </c>
      <c r="C19" s="38" t="s">
        <v>67</v>
      </c>
    </row>
    <row r="20" customFormat="false" ht="19.5" hidden="false" customHeight="true" outlineLevel="0" collapsed="false">
      <c r="B20" s="42" t="s">
        <v>64</v>
      </c>
      <c r="C20" s="38" t="s">
        <v>68</v>
      </c>
    </row>
    <row r="22" customFormat="false" ht="15" hidden="false" customHeight="false" outlineLevel="0" collapsed="false">
      <c r="C22" s="43" t="s">
        <v>69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2026-10-18T03:49:30Z</dcterms:created>
  <dc:creator>openpyxl</dc:creator>
  <dc:description/>
  <dc:language>en-US</dc:language>
  <cp:lastModifiedBy/>
  <dcterms:modified xsi:type="dcterms:W3CDTF">2026-10-18T18:24:49Z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